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uk\OneDrive - Učenički dom Maksimir\Documents\Domski odbor\Pozivi i zapisnici\15 sjednica FINAN PN 2022\"/>
    </mc:Choice>
  </mc:AlternateContent>
  <bookViews>
    <workbookView xWindow="480" yWindow="30" windowWidth="14880" windowHeight="7575" activeTab="1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</sheets>
  <calcPr calcId="162913"/>
</workbook>
</file>

<file path=xl/calcChain.xml><?xml version="1.0" encoding="utf-8"?>
<calcChain xmlns="http://schemas.openxmlformats.org/spreadsheetml/2006/main">
  <c r="E41" i="1" l="1"/>
  <c r="H20" i="2" l="1"/>
  <c r="H18" i="2"/>
  <c r="H16" i="2"/>
  <c r="H13" i="2" l="1"/>
  <c r="H49" i="1"/>
  <c r="H48" i="1"/>
  <c r="H47" i="1"/>
  <c r="H43" i="1"/>
  <c r="H42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7" i="1"/>
  <c r="H16" i="1"/>
  <c r="H15" i="1"/>
  <c r="H12" i="1"/>
  <c r="H11" i="1"/>
  <c r="H10" i="1"/>
  <c r="F41" i="1" l="1"/>
  <c r="H41" i="1" s="1"/>
  <c r="G43" i="1"/>
  <c r="G21" i="2" l="1"/>
  <c r="G15" i="2"/>
  <c r="G12" i="2"/>
  <c r="G12" i="1"/>
  <c r="G11" i="1"/>
  <c r="G10" i="1"/>
  <c r="F14" i="1" l="1"/>
  <c r="H14" i="1" s="1"/>
  <c r="F25" i="1" l="1"/>
  <c r="H25" i="1" s="1"/>
  <c r="G26" i="1"/>
  <c r="F35" i="1"/>
  <c r="H35" i="1" s="1"/>
  <c r="I17" i="2" l="1"/>
  <c r="I9" i="1"/>
  <c r="G20" i="2" l="1"/>
  <c r="F17" i="2" l="1"/>
  <c r="H17" i="2" s="1"/>
  <c r="F19" i="2" l="1"/>
  <c r="H19" i="2" s="1"/>
  <c r="G14" i="2" l="1"/>
  <c r="G16" i="2" l="1"/>
  <c r="I46" i="1" l="1"/>
  <c r="I44" i="1"/>
  <c r="I41" i="1" s="1"/>
  <c r="I21" i="2"/>
  <c r="I19" i="2" l="1"/>
  <c r="I35" i="1"/>
  <c r="I45" i="1"/>
  <c r="I14" i="1"/>
  <c r="I25" i="1"/>
  <c r="I10" i="2"/>
  <c r="I18" i="1"/>
  <c r="G46" i="1"/>
  <c r="I13" i="1" l="1"/>
  <c r="I8" i="1" s="1"/>
  <c r="I50" i="1" s="1"/>
  <c r="G13" i="2" l="1"/>
  <c r="G11" i="2" l="1"/>
  <c r="E17" i="2" l="1"/>
  <c r="F18" i="1" l="1"/>
  <c r="H18" i="1" s="1"/>
  <c r="G23" i="2" l="1"/>
  <c r="H23" i="2" s="1"/>
  <c r="I22" i="2"/>
  <c r="I24" i="2" s="1"/>
  <c r="G19" i="2" l="1"/>
  <c r="G18" i="2"/>
  <c r="G17" i="2"/>
  <c r="G49" i="1"/>
  <c r="G48" i="1"/>
  <c r="G47" i="1"/>
  <c r="G44" i="1"/>
  <c r="G42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4" i="1"/>
  <c r="G23" i="1"/>
  <c r="G22" i="1"/>
  <c r="G21" i="1"/>
  <c r="G20" i="1"/>
  <c r="G19" i="1"/>
  <c r="G17" i="1"/>
  <c r="G16" i="1"/>
  <c r="G15" i="1"/>
  <c r="F10" i="2" l="1"/>
  <c r="F22" i="2" l="1"/>
  <c r="H22" i="2" s="1"/>
  <c r="F24" i="2" l="1"/>
  <c r="H24" i="2" s="1"/>
  <c r="E27" i="2"/>
  <c r="E10" i="2" l="1"/>
  <c r="E22" i="2" l="1"/>
  <c r="E24" i="2" s="1"/>
  <c r="H10" i="2"/>
  <c r="G10" i="2"/>
  <c r="F9" i="1"/>
  <c r="H9" i="1" s="1"/>
  <c r="E9" i="1"/>
  <c r="G9" i="1" l="1"/>
  <c r="G22" i="2"/>
  <c r="G41" i="1"/>
  <c r="F45" i="1"/>
  <c r="H45" i="1" s="1"/>
  <c r="E18" i="1"/>
  <c r="G18" i="1" s="1"/>
  <c r="E14" i="1"/>
  <c r="E25" i="1"/>
  <c r="E45" i="1"/>
  <c r="E35" i="1"/>
  <c r="G35" i="1" s="1"/>
  <c r="G24" i="2" l="1"/>
  <c r="G45" i="1"/>
  <c r="G25" i="1"/>
  <c r="G14" i="1"/>
  <c r="E13" i="1"/>
  <c r="E8" i="1" s="1"/>
  <c r="F13" i="1"/>
  <c r="H13" i="1" s="1"/>
  <c r="E50" i="1" l="1"/>
  <c r="G13" i="1"/>
  <c r="F8" i="1"/>
  <c r="G8" i="1" s="1"/>
  <c r="H8" i="1" l="1"/>
  <c r="F50" i="1"/>
  <c r="E28" i="2" s="1"/>
  <c r="E29" i="2" s="1"/>
  <c r="H50" i="1" l="1"/>
  <c r="E31" i="2"/>
  <c r="G50" i="1"/>
</calcChain>
</file>

<file path=xl/sharedStrings.xml><?xml version="1.0" encoding="utf-8"?>
<sst xmlns="http://schemas.openxmlformats.org/spreadsheetml/2006/main" count="145" uniqueCount="126">
  <si>
    <t>UČENIČKI DOM MAKSIMIR</t>
  </si>
  <si>
    <t>REDNI BR.</t>
  </si>
  <si>
    <t>SLUŽBENA PUTOVANJA</t>
  </si>
  <si>
    <t>STRUČNO USAVRŠAVANJE</t>
  </si>
  <si>
    <t>UREDSKI MATERIJAL</t>
  </si>
  <si>
    <t>MATERIJAL NAMIRNICE</t>
  </si>
  <si>
    <t>MATERIJALNI RASHODI</t>
  </si>
  <si>
    <t>ZAŠTITNA ODJEĆA I OBUĆA</t>
  </si>
  <si>
    <t>RASHODI ZA USLUGE</t>
  </si>
  <si>
    <t>KOMUNALNE USLUGE</t>
  </si>
  <si>
    <t>RAČUNALNE USLUGE</t>
  </si>
  <si>
    <t>OSTALE USLUGE</t>
  </si>
  <si>
    <t>PREMIJE OSIGURANJA</t>
  </si>
  <si>
    <t>REPREZENTACIJA</t>
  </si>
  <si>
    <t>FINANCIJSKI RASHODI</t>
  </si>
  <si>
    <t>BANKARSKE USLUGE</t>
  </si>
  <si>
    <t>TRG J.F. KENEDIYJA 9</t>
  </si>
  <si>
    <t>10000 ZAGREB</t>
  </si>
  <si>
    <t>KONTO</t>
  </si>
  <si>
    <t>NAZIV KONTA</t>
  </si>
  <si>
    <t>RAZLIKA</t>
  </si>
  <si>
    <t>%</t>
  </si>
  <si>
    <t>NAKNADE TR. ZAPOSLEN.</t>
  </si>
  <si>
    <t>1.</t>
  </si>
  <si>
    <t>2.</t>
  </si>
  <si>
    <t>NAKNADA ZA PRIJEVOZ</t>
  </si>
  <si>
    <t>4.</t>
  </si>
  <si>
    <t>5.</t>
  </si>
  <si>
    <t>6.</t>
  </si>
  <si>
    <t>7.</t>
  </si>
  <si>
    <t>MAT.ZA TEK.I INV.ODRŽ.</t>
  </si>
  <si>
    <t>8.</t>
  </si>
  <si>
    <t>SITAN INVENTAR I AUTO G.</t>
  </si>
  <si>
    <t>9.</t>
  </si>
  <si>
    <t>10.</t>
  </si>
  <si>
    <t>USLUGE TELEFONA I POŠTE</t>
  </si>
  <si>
    <t>11.</t>
  </si>
  <si>
    <t>USLUGE TEK.I INV.ODRŽ.</t>
  </si>
  <si>
    <t>12.</t>
  </si>
  <si>
    <t>USL.PROMIDŽBE I INFORM.</t>
  </si>
  <si>
    <t>13.</t>
  </si>
  <si>
    <t>14.</t>
  </si>
  <si>
    <t>ZAKUPNINE I NAJAMNINE</t>
  </si>
  <si>
    <t>15.</t>
  </si>
  <si>
    <t>ZDRAVSTVENE USLUGE</t>
  </si>
  <si>
    <t>16.</t>
  </si>
  <si>
    <t>INTELEKTUALNE I OSB.USL.</t>
  </si>
  <si>
    <t>17.</t>
  </si>
  <si>
    <t>18.</t>
  </si>
  <si>
    <t>19.</t>
  </si>
  <si>
    <t>OSTALI NESPOMENUTI RAS.</t>
  </si>
  <si>
    <t>NAKNADE DOMSKOM</t>
  </si>
  <si>
    <t>20.</t>
  </si>
  <si>
    <t>21.</t>
  </si>
  <si>
    <t>22.</t>
  </si>
  <si>
    <t>23.</t>
  </si>
  <si>
    <t>OSTALI RASHODI</t>
  </si>
  <si>
    <t>RASHODI POSLOVANJA</t>
  </si>
  <si>
    <t>24.</t>
  </si>
  <si>
    <t>RASH.ZA DUGOTR. IMOV.</t>
  </si>
  <si>
    <t>25.</t>
  </si>
  <si>
    <t>POSLOVNI OBJEKTI</t>
  </si>
  <si>
    <t>26.</t>
  </si>
  <si>
    <t>27.</t>
  </si>
  <si>
    <t xml:space="preserve">UREĐAJI,STROJEVI I OST . </t>
  </si>
  <si>
    <t>28.</t>
  </si>
  <si>
    <t xml:space="preserve">KNJIGE             </t>
  </si>
  <si>
    <t xml:space="preserve">UKUPNO:     </t>
  </si>
  <si>
    <t>34 I 38</t>
  </si>
  <si>
    <t>RASHODI ZA ZAPOSLENE</t>
  </si>
  <si>
    <t>PLAĆE ZA ZAPOSLENE</t>
  </si>
  <si>
    <t>OSTALI RASHODI ZA ZAP.</t>
  </si>
  <si>
    <t>DOPRINOSI NA PLAĆE</t>
  </si>
  <si>
    <t>29.</t>
  </si>
  <si>
    <t>30.</t>
  </si>
  <si>
    <t>31.</t>
  </si>
  <si>
    <t>32.</t>
  </si>
  <si>
    <t xml:space="preserve">NAZIV KONTA            </t>
  </si>
  <si>
    <t>KAMATE NA DEPOZITE</t>
  </si>
  <si>
    <t>PRIHODI PO POSEBNIM PROP.</t>
  </si>
  <si>
    <t>OPĆI PRIHODI IPRIM.GRAD</t>
  </si>
  <si>
    <t>PRIHODI POSLOVANJA GRAD</t>
  </si>
  <si>
    <t>PRIHODI POSLOVANJA MINIS.</t>
  </si>
  <si>
    <t>OPĆI.PRIHODI IZ PROR.MIN.</t>
  </si>
  <si>
    <t>PRIHODI OD NEFIN.IMOVINE</t>
  </si>
  <si>
    <t xml:space="preserve">UKUPNO:         </t>
  </si>
  <si>
    <t xml:space="preserve">ENERGIJA                </t>
  </si>
  <si>
    <t>3.</t>
  </si>
  <si>
    <t xml:space="preserve">                          ________________________</t>
  </si>
  <si>
    <t>3294/5</t>
  </si>
  <si>
    <t xml:space="preserve">ČLANARINE I SUD.PR.     </t>
  </si>
  <si>
    <t>PRIHODI OD PRODAJE OPREM</t>
  </si>
  <si>
    <t xml:space="preserve">                             </t>
  </si>
  <si>
    <t xml:space="preserve">Ravnateljica: </t>
  </si>
  <si>
    <t>Zdravka Puljiz dipi. pedagog</t>
  </si>
  <si>
    <t>PRIHODI OD PRODAJE USLU.</t>
  </si>
  <si>
    <t>URED.OPR.NAMJEŠ.KOM.O</t>
  </si>
  <si>
    <t>4226/7</t>
  </si>
  <si>
    <t xml:space="preserve"> </t>
  </si>
  <si>
    <t>PRIHODI OD ZAKUP.I NAJAM.</t>
  </si>
  <si>
    <t>VIŠAK/MANJAK PRIHODA 2021:</t>
  </si>
  <si>
    <t>ZATEZNE KAMATE</t>
  </si>
  <si>
    <t>TEKUĆE POMOĆI PRIJ.EU SR</t>
  </si>
  <si>
    <t>PLAN 2022</t>
  </si>
  <si>
    <t>NOVI PL.2022</t>
  </si>
  <si>
    <t>OSTVAR.2022</t>
  </si>
  <si>
    <t>NOVI PL.2022R</t>
  </si>
  <si>
    <t>VIŠAK PRIHODA 2021</t>
  </si>
  <si>
    <t>VIŠAK/MANJAK PRIHODA 2022:</t>
  </si>
  <si>
    <t>UKUPNI RASHODI 2022:</t>
  </si>
  <si>
    <t>UKUPNI PRIHODI  2022:</t>
  </si>
  <si>
    <t>OSTALE NAKNADE GRAĐAN</t>
  </si>
  <si>
    <t>VIŠAK / MANJAK 2022</t>
  </si>
  <si>
    <t>RASH.ZA MAT. I ENERGIJU</t>
  </si>
  <si>
    <t>4221/2/3</t>
  </si>
  <si>
    <t>Višak na dan 06.12.2022.</t>
  </si>
  <si>
    <t xml:space="preserve">Rebalansom financijskog plana povećavamo prihode za 378.204,08 kune a rashode povećavamo za 158.218,35 kuna. </t>
  </si>
  <si>
    <t>Višak prihoda koji očekujemo na kraju godine iznosi 527.896,24 kune.Predlažemo da se višak prihoda uloži u tekuće</t>
  </si>
  <si>
    <t xml:space="preserve"> investicipno održavanje (materijal i usluge), nabavu dugotrajne materijalne imovine i ostale troškove redovnog poslovanja</t>
  </si>
  <si>
    <t xml:space="preserve"> u cilju poboljšanja standarda učenika i djelatnika. </t>
  </si>
  <si>
    <t>U Zagrebu,6.12.2022.</t>
  </si>
  <si>
    <t>IZVRŠENJE 6.12.2022. REBALANS PLANA PRIHODA  ZA 2022</t>
  </si>
  <si>
    <t>IZVRŠENJE 6.12.2022.-REBALANS PLANA RASHODA  ZA  2022</t>
  </si>
  <si>
    <t>KLASA:400-01/22-01/03</t>
  </si>
  <si>
    <t>URBROJ:251-484/01-22-1</t>
  </si>
  <si>
    <t>TRG J.F. KENEDYJA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</si>
</sst>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0.000%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1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4" fontId="1" fillId="0" borderId="3" xfId="0" applyNumberFormat="1" applyFont="1" applyBorder="1"/>
    <xf numFmtId="0" fontId="1" fillId="0" borderId="2" xfId="0" applyFont="1" applyBorder="1"/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5" fillId="0" borderId="3" xfId="0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Fill="1" applyBorder="1"/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5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5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4" fontId="5" fillId="0" borderId="4" xfId="0" applyNumberFormat="1" applyFont="1" applyBorder="1"/>
    <xf numFmtId="4" fontId="5" fillId="0" borderId="4" xfId="0" applyNumberFormat="1" applyFont="1" applyBorder="1" applyAlignment="1">
      <alignment horizontal="right"/>
    </xf>
    <xf numFmtId="4" fontId="5" fillId="0" borderId="3" xfId="0" applyNumberFormat="1" applyFont="1" applyBorder="1"/>
    <xf numFmtId="0" fontId="0" fillId="0" borderId="5" xfId="0" applyBorder="1"/>
    <xf numFmtId="0" fontId="5" fillId="0" borderId="0" xfId="0" applyFont="1"/>
    <xf numFmtId="4" fontId="5" fillId="0" borderId="0" xfId="0" applyNumberFormat="1" applyFont="1"/>
    <xf numFmtId="4" fontId="1" fillId="0" borderId="1" xfId="1" applyNumberFormat="1" applyFont="1" applyBorder="1"/>
    <xf numFmtId="4" fontId="1" fillId="0" borderId="3" xfId="0" applyNumberFormat="1" applyFont="1" applyBorder="1" applyAlignment="1">
      <alignment horizontal="right"/>
    </xf>
    <xf numFmtId="0" fontId="1" fillId="0" borderId="6" xfId="0" applyFont="1" applyFill="1" applyBorder="1"/>
    <xf numFmtId="4" fontId="1" fillId="0" borderId="5" xfId="0" applyNumberFormat="1" applyFont="1" applyBorder="1"/>
    <xf numFmtId="0" fontId="0" fillId="0" borderId="7" xfId="0" applyBorder="1"/>
    <xf numFmtId="165" fontId="1" fillId="0" borderId="1" xfId="2" applyNumberFormat="1" applyFont="1" applyBorder="1" applyAlignment="1">
      <alignment horizontal="center"/>
    </xf>
    <xf numFmtId="165" fontId="1" fillId="0" borderId="3" xfId="2" applyNumberFormat="1" applyFont="1" applyBorder="1" applyAlignment="1">
      <alignment horizontal="center"/>
    </xf>
    <xf numFmtId="165" fontId="1" fillId="0" borderId="1" xfId="2" applyNumberFormat="1" applyFont="1" applyBorder="1"/>
    <xf numFmtId="9" fontId="1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0" fontId="5" fillId="0" borderId="4" xfId="0" applyFont="1" applyBorder="1"/>
    <xf numFmtId="4" fontId="5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/>
    <xf numFmtId="165" fontId="5" fillId="0" borderId="3" xfId="2" applyNumberFormat="1" applyFont="1" applyBorder="1"/>
    <xf numFmtId="165" fontId="5" fillId="0" borderId="1" xfId="2" applyNumberFormat="1" applyFont="1" applyBorder="1"/>
    <xf numFmtId="165" fontId="5" fillId="0" borderId="1" xfId="2" applyNumberFormat="1" applyFont="1" applyBorder="1" applyAlignment="1">
      <alignment horizontal="right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6" fillId="0" borderId="0" xfId="0" applyFont="1"/>
    <xf numFmtId="10" fontId="1" fillId="0" borderId="1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6" xfId="0" applyBorder="1"/>
    <xf numFmtId="10" fontId="1" fillId="0" borderId="1" xfId="2" applyNumberFormat="1" applyFont="1" applyBorder="1"/>
    <xf numFmtId="10" fontId="1" fillId="0" borderId="1" xfId="3" applyNumberFormat="1" applyFont="1" applyBorder="1"/>
    <xf numFmtId="4" fontId="8" fillId="0" borderId="0" xfId="0" applyNumberFormat="1" applyFont="1"/>
    <xf numFmtId="4" fontId="1" fillId="0" borderId="0" xfId="0" applyNumberFormat="1" applyFont="1"/>
    <xf numFmtId="165" fontId="1" fillId="0" borderId="1" xfId="2" applyNumberFormat="1" applyFont="1" applyBorder="1" applyAlignment="1">
      <alignment horizontal="center" vertical="center"/>
    </xf>
    <xf numFmtId="0" fontId="5" fillId="0" borderId="3" xfId="0" applyFont="1" applyFill="1" applyBorder="1"/>
    <xf numFmtId="4" fontId="1" fillId="0" borderId="0" xfId="0" applyNumberFormat="1" applyFont="1" applyFill="1" applyBorder="1"/>
    <xf numFmtId="14" fontId="0" fillId="0" borderId="0" xfId="0" applyNumberFormat="1"/>
    <xf numFmtId="4" fontId="1" fillId="0" borderId="3" xfId="0" applyNumberFormat="1" applyFont="1" applyBorder="1" applyAlignment="1"/>
    <xf numFmtId="4" fontId="1" fillId="0" borderId="8" xfId="0" applyNumberFormat="1" applyFont="1" applyFill="1" applyBorder="1"/>
    <xf numFmtId="4" fontId="9" fillId="0" borderId="1" xfId="0" applyNumberFormat="1" applyFont="1" applyBorder="1"/>
    <xf numFmtId="4" fontId="9" fillId="0" borderId="3" xfId="0" applyNumberFormat="1" applyFont="1" applyBorder="1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" fontId="9" fillId="2" borderId="1" xfId="0" applyNumberFormat="1" applyFont="1" applyFill="1" applyBorder="1"/>
  </cellXfs>
  <cellStyles count="4">
    <cellStyle name="Normalno" xfId="0" builtinId="0"/>
    <cellStyle name="Postotak" xfId="2" builtinId="5"/>
    <cellStyle name="Valuta" xfId="1" builtinId="4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50"/>
  <sheetViews>
    <sheetView topLeftCell="A25" zoomScaleNormal="100" workbookViewId="0">
      <selection activeCell="D6" sqref="D6"/>
    </sheetView>
  </sheetViews>
  <sheetFormatPr defaultRowHeight="15" x14ac:dyDescent="0.25"/>
  <cols>
    <col min="4" max="4" width="11.28515625" customWidth="1"/>
    <col min="5" max="5" width="10.42578125" customWidth="1"/>
    <col min="6" max="6" width="10.5703125" customWidth="1"/>
    <col min="7" max="7" width="10.85546875" customWidth="1"/>
    <col min="8" max="8" width="9.7109375" customWidth="1"/>
    <col min="9" max="9" width="11.7109375" customWidth="1"/>
    <col min="10" max="10" width="11.7109375" bestFit="1" customWidth="1"/>
  </cols>
  <sheetData>
    <row r="3" spans="1:10" x14ac:dyDescent="0.25">
      <c r="A3" t="s">
        <v>0</v>
      </c>
    </row>
    <row r="4" spans="1:10" x14ac:dyDescent="0.25">
      <c r="A4" t="s">
        <v>16</v>
      </c>
    </row>
    <row r="5" spans="1:10" x14ac:dyDescent="0.25">
      <c r="A5" t="s">
        <v>17</v>
      </c>
    </row>
    <row r="6" spans="1:10" x14ac:dyDescent="0.25">
      <c r="D6" t="s">
        <v>122</v>
      </c>
    </row>
    <row r="7" spans="1:10" ht="15.75" thickBot="1" x14ac:dyDescent="0.3">
      <c r="A7" s="8" t="s">
        <v>1</v>
      </c>
      <c r="B7" s="8" t="s">
        <v>18</v>
      </c>
      <c r="C7" s="13" t="s">
        <v>19</v>
      </c>
      <c r="D7" s="10"/>
      <c r="E7" s="13" t="s">
        <v>103</v>
      </c>
      <c r="F7" s="13" t="s">
        <v>105</v>
      </c>
      <c r="G7" s="8" t="s">
        <v>20</v>
      </c>
      <c r="H7" s="8" t="s">
        <v>21</v>
      </c>
      <c r="I7" s="13" t="s">
        <v>106</v>
      </c>
    </row>
    <row r="8" spans="1:10" ht="15.75" thickTop="1" x14ac:dyDescent="0.25">
      <c r="A8" s="27"/>
      <c r="B8" s="22">
        <v>3</v>
      </c>
      <c r="C8" s="17" t="s">
        <v>57</v>
      </c>
      <c r="D8" s="28"/>
      <c r="E8" s="29">
        <f>SUM(E9+E13+E41)</f>
        <v>6621000</v>
      </c>
      <c r="F8" s="29">
        <f>SUM(F9+F13+F41)</f>
        <v>5477134.1799999997</v>
      </c>
      <c r="G8" s="30">
        <f t="shared" ref="G8:G24" si="0">F8-E8</f>
        <v>-1143865.8200000003</v>
      </c>
      <c r="H8" s="46">
        <f t="shared" ref="H8:H43" si="1">SUM(F8/E8)</f>
        <v>0.82723669838392988</v>
      </c>
      <c r="I8" s="29">
        <f>SUM(I9+I13+I41)</f>
        <v>6584218.3499999996</v>
      </c>
      <c r="J8" s="53"/>
    </row>
    <row r="9" spans="1:10" x14ac:dyDescent="0.25">
      <c r="A9" s="1"/>
      <c r="B9" s="5">
        <v>31</v>
      </c>
      <c r="C9" s="47" t="s">
        <v>69</v>
      </c>
      <c r="D9" s="2"/>
      <c r="E9" s="23">
        <f>SUM(E10:E12)</f>
        <v>3970000</v>
      </c>
      <c r="F9" s="23">
        <f>SUM(F10:F12)</f>
        <v>3525104.5799999996</v>
      </c>
      <c r="G9" s="48">
        <f>F9-E9</f>
        <v>-444895.42000000039</v>
      </c>
      <c r="H9" s="44">
        <f t="shared" si="1"/>
        <v>0.88793566246851374</v>
      </c>
      <c r="I9" s="23">
        <f>SUM(I10:I12)</f>
        <v>3980000</v>
      </c>
      <c r="J9" s="53"/>
    </row>
    <row r="10" spans="1:10" x14ac:dyDescent="0.25">
      <c r="A10" s="1" t="s">
        <v>23</v>
      </c>
      <c r="B10" s="1">
        <v>311</v>
      </c>
      <c r="C10" s="3" t="s">
        <v>70</v>
      </c>
      <c r="D10" s="2"/>
      <c r="E10" s="4">
        <v>3244000</v>
      </c>
      <c r="F10" s="4">
        <v>2910040.09</v>
      </c>
      <c r="G10" s="24">
        <f>F10-E10</f>
        <v>-333959.91000000015</v>
      </c>
      <c r="H10" s="40">
        <f t="shared" si="1"/>
        <v>0.897053048705302</v>
      </c>
      <c r="I10" s="4">
        <v>3244000</v>
      </c>
      <c r="J10" s="68"/>
    </row>
    <row r="11" spans="1:10" x14ac:dyDescent="0.25">
      <c r="A11" s="21" t="s">
        <v>24</v>
      </c>
      <c r="B11" s="1">
        <v>312</v>
      </c>
      <c r="C11" s="16" t="s">
        <v>71</v>
      </c>
      <c r="D11" s="11"/>
      <c r="E11" s="12">
        <v>184000</v>
      </c>
      <c r="F11" s="12">
        <v>134733.84</v>
      </c>
      <c r="G11" s="36">
        <f>F11-E11</f>
        <v>-49266.16</v>
      </c>
      <c r="H11" s="41">
        <f t="shared" si="1"/>
        <v>0.73224913043478257</v>
      </c>
      <c r="I11" s="69">
        <v>194000</v>
      </c>
      <c r="J11" s="65"/>
    </row>
    <row r="12" spans="1:10" x14ac:dyDescent="0.25">
      <c r="A12" s="21" t="s">
        <v>87</v>
      </c>
      <c r="B12" s="1">
        <v>313</v>
      </c>
      <c r="C12" s="16" t="s">
        <v>72</v>
      </c>
      <c r="D12" s="11"/>
      <c r="E12" s="12">
        <v>542000</v>
      </c>
      <c r="F12" s="12">
        <v>480330.65</v>
      </c>
      <c r="G12" s="36">
        <f>F12-E12</f>
        <v>-61669.349999999977</v>
      </c>
      <c r="H12" s="41">
        <f t="shared" si="1"/>
        <v>0.88621891143911447</v>
      </c>
      <c r="I12" s="4">
        <v>542000</v>
      </c>
      <c r="J12" s="65"/>
    </row>
    <row r="13" spans="1:10" x14ac:dyDescent="0.25">
      <c r="A13" s="7"/>
      <c r="B13" s="9">
        <v>32</v>
      </c>
      <c r="C13" s="17" t="s">
        <v>6</v>
      </c>
      <c r="D13" s="7"/>
      <c r="E13" s="31">
        <f>E14+E18+E25+E35</f>
        <v>2619000</v>
      </c>
      <c r="F13" s="31">
        <f>F14+F18+F25+F35</f>
        <v>1922086.43</v>
      </c>
      <c r="G13" s="31">
        <f t="shared" si="0"/>
        <v>-696913.57000000007</v>
      </c>
      <c r="H13" s="45">
        <f t="shared" si="1"/>
        <v>0.73390088965253908</v>
      </c>
      <c r="I13" s="31">
        <f>SUM(I14+I18+I25+I35)</f>
        <v>2564100</v>
      </c>
      <c r="J13" s="53"/>
    </row>
    <row r="14" spans="1:10" x14ac:dyDescent="0.25">
      <c r="A14" s="2"/>
      <c r="B14" s="6">
        <v>321</v>
      </c>
      <c r="C14" s="19" t="s">
        <v>22</v>
      </c>
      <c r="D14" s="18"/>
      <c r="E14" s="23">
        <f>SUM(E15:E17)</f>
        <v>205000</v>
      </c>
      <c r="F14" s="23">
        <f>SUM(F15:F17)</f>
        <v>182428.18</v>
      </c>
      <c r="G14" s="23">
        <f t="shared" si="0"/>
        <v>-22571.820000000007</v>
      </c>
      <c r="H14" s="44">
        <f t="shared" si="1"/>
        <v>0.88989356097560968</v>
      </c>
      <c r="I14" s="23">
        <f>SUM(I15:I17)</f>
        <v>208000</v>
      </c>
      <c r="J14" s="53"/>
    </row>
    <row r="15" spans="1:10" x14ac:dyDescent="0.25">
      <c r="A15" s="1" t="s">
        <v>26</v>
      </c>
      <c r="B15" s="1">
        <v>3211</v>
      </c>
      <c r="C15" s="3" t="s">
        <v>2</v>
      </c>
      <c r="D15" s="2"/>
      <c r="E15" s="4">
        <v>50000</v>
      </c>
      <c r="F15" s="4">
        <v>41298.78</v>
      </c>
      <c r="G15" s="4">
        <f t="shared" si="0"/>
        <v>-8701.2200000000012</v>
      </c>
      <c r="H15" s="40">
        <f t="shared" si="1"/>
        <v>0.82597560000000003</v>
      </c>
      <c r="I15" s="4">
        <v>50000</v>
      </c>
      <c r="J15" s="65"/>
    </row>
    <row r="16" spans="1:10" x14ac:dyDescent="0.25">
      <c r="A16" s="1" t="s">
        <v>27</v>
      </c>
      <c r="B16" s="1">
        <v>3212</v>
      </c>
      <c r="C16" s="3" t="s">
        <v>25</v>
      </c>
      <c r="D16" s="2"/>
      <c r="E16" s="4">
        <v>140000</v>
      </c>
      <c r="F16" s="24">
        <v>125184.4</v>
      </c>
      <c r="G16" s="4">
        <f t="shared" si="0"/>
        <v>-14815.600000000006</v>
      </c>
      <c r="H16" s="40">
        <f t="shared" si="1"/>
        <v>0.8941742857142857</v>
      </c>
      <c r="I16" s="4">
        <v>140000</v>
      </c>
      <c r="J16" s="65"/>
    </row>
    <row r="17" spans="1:12" x14ac:dyDescent="0.25">
      <c r="A17" s="14" t="s">
        <v>28</v>
      </c>
      <c r="B17" s="14">
        <v>3213</v>
      </c>
      <c r="C17" s="3" t="s">
        <v>3</v>
      </c>
      <c r="D17" s="2"/>
      <c r="E17" s="4">
        <v>15000</v>
      </c>
      <c r="F17" s="4">
        <v>15945</v>
      </c>
      <c r="G17" s="4">
        <f t="shared" si="0"/>
        <v>945</v>
      </c>
      <c r="H17" s="40">
        <f t="shared" si="1"/>
        <v>1.0629999999999999</v>
      </c>
      <c r="I17" s="69">
        <v>18000</v>
      </c>
      <c r="J17" s="65"/>
    </row>
    <row r="18" spans="1:12" x14ac:dyDescent="0.25">
      <c r="A18" s="1"/>
      <c r="B18" s="15">
        <v>322</v>
      </c>
      <c r="C18" s="64" t="s">
        <v>113</v>
      </c>
      <c r="D18" s="2"/>
      <c r="E18" s="23">
        <f>SUM(E19:E24)</f>
        <v>1601000</v>
      </c>
      <c r="F18" s="23">
        <f>SUM(F19:F24)</f>
        <v>1157686.8699999999</v>
      </c>
      <c r="G18" s="23">
        <f t="shared" si="0"/>
        <v>-443313.13000000012</v>
      </c>
      <c r="H18" s="44">
        <f t="shared" si="1"/>
        <v>0.72310235477826346</v>
      </c>
      <c r="I18" s="23">
        <f>SUM(I19:I24)</f>
        <v>1512200</v>
      </c>
      <c r="J18" s="53"/>
    </row>
    <row r="19" spans="1:12" x14ac:dyDescent="0.25">
      <c r="A19" s="1" t="s">
        <v>29</v>
      </c>
      <c r="B19" s="14">
        <v>3221</v>
      </c>
      <c r="C19" s="16" t="s">
        <v>4</v>
      </c>
      <c r="D19" s="2"/>
      <c r="E19" s="4">
        <v>180000</v>
      </c>
      <c r="F19" s="4">
        <v>90541.41</v>
      </c>
      <c r="G19" s="4">
        <f t="shared" si="0"/>
        <v>-89458.59</v>
      </c>
      <c r="H19" s="40">
        <f t="shared" si="1"/>
        <v>0.50300783333333332</v>
      </c>
      <c r="I19" s="69">
        <v>150000</v>
      </c>
      <c r="J19" s="65"/>
    </row>
    <row r="20" spans="1:12" x14ac:dyDescent="0.25">
      <c r="A20" s="1" t="s">
        <v>31</v>
      </c>
      <c r="B20" s="14">
        <v>3222</v>
      </c>
      <c r="C20" s="16" t="s">
        <v>5</v>
      </c>
      <c r="D20" s="39"/>
      <c r="E20" s="4">
        <v>958000</v>
      </c>
      <c r="F20" s="4">
        <v>585372.89</v>
      </c>
      <c r="G20" s="4">
        <f t="shared" si="0"/>
        <v>-372627.11</v>
      </c>
      <c r="H20" s="40">
        <f t="shared" si="1"/>
        <v>0.61103641962421718</v>
      </c>
      <c r="I20" s="69">
        <v>700000</v>
      </c>
      <c r="J20" s="65"/>
    </row>
    <row r="21" spans="1:12" x14ac:dyDescent="0.25">
      <c r="A21" s="1" t="s">
        <v>33</v>
      </c>
      <c r="B21" s="1">
        <v>3223</v>
      </c>
      <c r="C21" s="37" t="s">
        <v>86</v>
      </c>
      <c r="D21" s="32"/>
      <c r="E21" s="38">
        <v>280000</v>
      </c>
      <c r="F21" s="4">
        <v>287772.65999999997</v>
      </c>
      <c r="G21" s="4">
        <f t="shared" si="0"/>
        <v>7772.6599999999744</v>
      </c>
      <c r="H21" s="40">
        <f t="shared" si="1"/>
        <v>1.0277594999999999</v>
      </c>
      <c r="I21" s="69">
        <v>402200</v>
      </c>
      <c r="J21" s="65"/>
      <c r="L21" s="55"/>
    </row>
    <row r="22" spans="1:12" x14ac:dyDescent="0.25">
      <c r="A22" s="54" t="s">
        <v>34</v>
      </c>
      <c r="B22" s="14">
        <v>3224</v>
      </c>
      <c r="C22" s="3" t="s">
        <v>30</v>
      </c>
      <c r="D22" s="7"/>
      <c r="E22" s="4">
        <v>128000</v>
      </c>
      <c r="F22" s="4">
        <v>82443.44</v>
      </c>
      <c r="G22" s="4">
        <f t="shared" si="0"/>
        <v>-45556.56</v>
      </c>
      <c r="H22" s="40">
        <f t="shared" si="1"/>
        <v>0.64408937499999996</v>
      </c>
      <c r="I22" s="69">
        <v>140000</v>
      </c>
      <c r="J22" s="68"/>
    </row>
    <row r="23" spans="1:12" x14ac:dyDescent="0.25">
      <c r="A23" s="14" t="s">
        <v>36</v>
      </c>
      <c r="B23" s="14">
        <v>3225</v>
      </c>
      <c r="C23" s="3" t="s">
        <v>32</v>
      </c>
      <c r="D23" s="2"/>
      <c r="E23" s="4">
        <v>40000</v>
      </c>
      <c r="F23" s="4">
        <v>99440.88</v>
      </c>
      <c r="G23" s="4">
        <f t="shared" si="0"/>
        <v>59440.880000000005</v>
      </c>
      <c r="H23" s="40">
        <f t="shared" si="1"/>
        <v>2.4860220000000002</v>
      </c>
      <c r="I23" s="69">
        <v>105000</v>
      </c>
      <c r="J23" s="68"/>
    </row>
    <row r="24" spans="1:12" x14ac:dyDescent="0.25">
      <c r="A24" s="1" t="s">
        <v>38</v>
      </c>
      <c r="B24" s="1">
        <v>3227</v>
      </c>
      <c r="C24" s="3" t="s">
        <v>7</v>
      </c>
      <c r="D24" s="3"/>
      <c r="E24" s="4">
        <v>15000</v>
      </c>
      <c r="F24" s="4">
        <v>12115.59</v>
      </c>
      <c r="G24" s="4">
        <f t="shared" si="0"/>
        <v>-2884.41</v>
      </c>
      <c r="H24" s="40">
        <f t="shared" si="1"/>
        <v>0.80770600000000004</v>
      </c>
      <c r="I24" s="4">
        <v>15000</v>
      </c>
      <c r="J24" s="68"/>
    </row>
    <row r="25" spans="1:12" x14ac:dyDescent="0.25">
      <c r="A25" s="1"/>
      <c r="B25" s="15">
        <v>323</v>
      </c>
      <c r="C25" s="19" t="s">
        <v>8</v>
      </c>
      <c r="D25" s="3"/>
      <c r="E25" s="23">
        <f>SUM(E26:E34)</f>
        <v>701000</v>
      </c>
      <c r="F25" s="23">
        <f>SUM(F26:F34)</f>
        <v>525719.52</v>
      </c>
      <c r="G25" s="23">
        <f>SUM(F25-E25)</f>
        <v>-175280.47999999998</v>
      </c>
      <c r="H25" s="44">
        <f t="shared" si="1"/>
        <v>0.74995651925820261</v>
      </c>
      <c r="I25" s="23">
        <f>SUM(I26:I34)</f>
        <v>731900</v>
      </c>
      <c r="J25" s="53"/>
    </row>
    <row r="26" spans="1:12" x14ac:dyDescent="0.25">
      <c r="A26" s="14" t="s">
        <v>40</v>
      </c>
      <c r="B26" s="14">
        <v>3231</v>
      </c>
      <c r="C26" s="3" t="s">
        <v>35</v>
      </c>
      <c r="D26" s="3"/>
      <c r="E26" s="4">
        <v>24000</v>
      </c>
      <c r="F26" s="4">
        <v>12859.78</v>
      </c>
      <c r="G26" s="4">
        <f>F26-E26</f>
        <v>-11140.22</v>
      </c>
      <c r="H26" s="40">
        <f t="shared" si="1"/>
        <v>0.53582416666666666</v>
      </c>
      <c r="I26" s="4">
        <v>24000</v>
      </c>
      <c r="J26" s="68"/>
    </row>
    <row r="27" spans="1:12" x14ac:dyDescent="0.25">
      <c r="A27" s="1" t="s">
        <v>41</v>
      </c>
      <c r="B27" s="1">
        <v>3232</v>
      </c>
      <c r="C27" s="3" t="s">
        <v>37</v>
      </c>
      <c r="D27" s="3"/>
      <c r="E27" s="4">
        <v>255000</v>
      </c>
      <c r="F27" s="4">
        <v>159380.41</v>
      </c>
      <c r="G27" s="4">
        <f t="shared" ref="G27:G45" si="2">F27-E27</f>
        <v>-95619.59</v>
      </c>
      <c r="H27" s="40">
        <f t="shared" si="1"/>
        <v>0.62502121568627456</v>
      </c>
      <c r="I27" s="4">
        <v>255000</v>
      </c>
      <c r="J27" s="68"/>
    </row>
    <row r="28" spans="1:12" x14ac:dyDescent="0.25">
      <c r="A28" s="1" t="s">
        <v>43</v>
      </c>
      <c r="B28" s="1">
        <v>3233</v>
      </c>
      <c r="C28" s="3" t="s">
        <v>39</v>
      </c>
      <c r="D28" s="2"/>
      <c r="E28" s="4">
        <v>4000</v>
      </c>
      <c r="F28" s="4">
        <v>2880</v>
      </c>
      <c r="G28" s="4">
        <f t="shared" si="2"/>
        <v>-1120</v>
      </c>
      <c r="H28" s="40">
        <f t="shared" si="1"/>
        <v>0.72</v>
      </c>
      <c r="I28" s="4">
        <v>4000</v>
      </c>
      <c r="J28" s="68"/>
    </row>
    <row r="29" spans="1:12" x14ac:dyDescent="0.25">
      <c r="A29" s="14" t="s">
        <v>45</v>
      </c>
      <c r="B29" s="14">
        <v>3234</v>
      </c>
      <c r="C29" s="3" t="s">
        <v>9</v>
      </c>
      <c r="D29" s="3"/>
      <c r="E29" s="4">
        <v>195000</v>
      </c>
      <c r="F29" s="4">
        <v>154325.59</v>
      </c>
      <c r="G29" s="4">
        <f t="shared" si="2"/>
        <v>-40674.410000000003</v>
      </c>
      <c r="H29" s="40">
        <f t="shared" si="1"/>
        <v>0.79141328205128203</v>
      </c>
      <c r="I29" s="4">
        <v>195000</v>
      </c>
      <c r="J29" s="68"/>
    </row>
    <row r="30" spans="1:12" x14ac:dyDescent="0.25">
      <c r="A30" s="1" t="s">
        <v>47</v>
      </c>
      <c r="B30" s="1">
        <v>3235</v>
      </c>
      <c r="C30" s="3" t="s">
        <v>42</v>
      </c>
      <c r="D30" s="3"/>
      <c r="E30" s="4">
        <v>2000</v>
      </c>
      <c r="F30" s="4">
        <v>2551.5</v>
      </c>
      <c r="G30" s="4">
        <f t="shared" si="2"/>
        <v>551.5</v>
      </c>
      <c r="H30" s="40">
        <f t="shared" si="1"/>
        <v>1.2757499999999999</v>
      </c>
      <c r="I30" s="69">
        <v>2900</v>
      </c>
      <c r="J30" s="61"/>
    </row>
    <row r="31" spans="1:12" x14ac:dyDescent="0.25">
      <c r="A31" s="1" t="s">
        <v>48</v>
      </c>
      <c r="B31" s="1">
        <v>3236</v>
      </c>
      <c r="C31" s="3" t="s">
        <v>44</v>
      </c>
      <c r="D31" s="3"/>
      <c r="E31" s="4">
        <v>22000</v>
      </c>
      <c r="F31" s="4">
        <v>26717.5</v>
      </c>
      <c r="G31" s="4">
        <f t="shared" si="2"/>
        <v>4717.5</v>
      </c>
      <c r="H31" s="40">
        <f t="shared" si="1"/>
        <v>1.2144318181818181</v>
      </c>
      <c r="I31" s="69">
        <v>32000</v>
      </c>
      <c r="J31" s="53"/>
    </row>
    <row r="32" spans="1:12" x14ac:dyDescent="0.25">
      <c r="A32" s="1" t="s">
        <v>49</v>
      </c>
      <c r="B32" s="1">
        <v>3237</v>
      </c>
      <c r="C32" s="16" t="s">
        <v>46</v>
      </c>
      <c r="D32" s="3"/>
      <c r="E32" s="4">
        <v>44000</v>
      </c>
      <c r="F32" s="4">
        <v>66232.460000000006</v>
      </c>
      <c r="G32" s="4">
        <f t="shared" si="2"/>
        <v>22232.460000000006</v>
      </c>
      <c r="H32" s="40">
        <f t="shared" si="1"/>
        <v>1.505283181818182</v>
      </c>
      <c r="I32" s="69">
        <v>84000</v>
      </c>
      <c r="J32" s="68"/>
    </row>
    <row r="33" spans="1:10" x14ac:dyDescent="0.25">
      <c r="A33" s="1" t="s">
        <v>52</v>
      </c>
      <c r="B33" s="1">
        <v>3238</v>
      </c>
      <c r="C33" s="3" t="s">
        <v>10</v>
      </c>
      <c r="D33" s="3"/>
      <c r="E33" s="4">
        <v>92000</v>
      </c>
      <c r="F33" s="4">
        <v>88046.54</v>
      </c>
      <c r="G33" s="4">
        <f t="shared" si="2"/>
        <v>-3953.4600000000064</v>
      </c>
      <c r="H33" s="40">
        <f t="shared" si="1"/>
        <v>0.95702760869565207</v>
      </c>
      <c r="I33" s="69">
        <v>100000</v>
      </c>
      <c r="J33" s="68"/>
    </row>
    <row r="34" spans="1:10" x14ac:dyDescent="0.25">
      <c r="A34" s="1" t="s">
        <v>53</v>
      </c>
      <c r="B34" s="1">
        <v>3239</v>
      </c>
      <c r="C34" s="3" t="s">
        <v>11</v>
      </c>
      <c r="D34" s="3"/>
      <c r="E34" s="4">
        <v>63000</v>
      </c>
      <c r="F34" s="4">
        <v>12725.74</v>
      </c>
      <c r="G34" s="4">
        <f t="shared" si="2"/>
        <v>-50274.26</v>
      </c>
      <c r="H34" s="40">
        <f t="shared" si="1"/>
        <v>0.20199587301587302</v>
      </c>
      <c r="I34" s="69">
        <v>35000</v>
      </c>
      <c r="J34" s="68"/>
    </row>
    <row r="35" spans="1:10" x14ac:dyDescent="0.25">
      <c r="A35" s="1"/>
      <c r="B35" s="15">
        <v>329</v>
      </c>
      <c r="C35" s="19" t="s">
        <v>50</v>
      </c>
      <c r="D35" s="3"/>
      <c r="E35" s="23">
        <f>SUM(E36:E40)</f>
        <v>112000</v>
      </c>
      <c r="F35" s="23">
        <f>SUM(F36:F40)</f>
        <v>56251.86</v>
      </c>
      <c r="G35" s="23">
        <f t="shared" si="2"/>
        <v>-55748.14</v>
      </c>
      <c r="H35" s="44">
        <f t="shared" si="1"/>
        <v>0.50224875000000002</v>
      </c>
      <c r="I35" s="23">
        <f>SUM(I36:I40)</f>
        <v>112000</v>
      </c>
      <c r="J35" s="53"/>
    </row>
    <row r="36" spans="1:10" x14ac:dyDescent="0.25">
      <c r="A36" s="14" t="s">
        <v>54</v>
      </c>
      <c r="B36" s="1">
        <v>3291</v>
      </c>
      <c r="C36" s="3" t="s">
        <v>51</v>
      </c>
      <c r="D36" s="3"/>
      <c r="E36" s="4">
        <v>17000</v>
      </c>
      <c r="F36" s="4">
        <v>11605.47</v>
      </c>
      <c r="G36" s="4">
        <f t="shared" si="2"/>
        <v>-5394.5300000000007</v>
      </c>
      <c r="H36" s="40">
        <f t="shared" si="1"/>
        <v>0.68267470588235291</v>
      </c>
      <c r="I36" s="4">
        <v>17000</v>
      </c>
      <c r="J36" s="68"/>
    </row>
    <row r="37" spans="1:10" x14ac:dyDescent="0.25">
      <c r="A37" s="1" t="s">
        <v>55</v>
      </c>
      <c r="B37" s="14">
        <v>3292</v>
      </c>
      <c r="C37" s="3" t="s">
        <v>12</v>
      </c>
      <c r="D37" s="3"/>
      <c r="E37" s="4">
        <v>8000</v>
      </c>
      <c r="F37" s="4">
        <v>1936.05</v>
      </c>
      <c r="G37" s="4">
        <f t="shared" si="2"/>
        <v>-6063.95</v>
      </c>
      <c r="H37" s="40">
        <f t="shared" si="1"/>
        <v>0.24200625000000001</v>
      </c>
      <c r="I37" s="4">
        <v>8000</v>
      </c>
      <c r="J37" s="65"/>
    </row>
    <row r="38" spans="1:10" x14ac:dyDescent="0.25">
      <c r="A38" s="1" t="s">
        <v>58</v>
      </c>
      <c r="B38" s="1">
        <v>3293</v>
      </c>
      <c r="C38" s="3" t="s">
        <v>13</v>
      </c>
      <c r="D38" s="3"/>
      <c r="E38" s="4">
        <v>1000</v>
      </c>
      <c r="F38" s="4">
        <v>0</v>
      </c>
      <c r="G38" s="4">
        <f t="shared" si="2"/>
        <v>-1000</v>
      </c>
      <c r="H38" s="43">
        <f t="shared" si="1"/>
        <v>0</v>
      </c>
      <c r="I38" s="4">
        <v>1000</v>
      </c>
      <c r="J38" s="65"/>
    </row>
    <row r="39" spans="1:10" x14ac:dyDescent="0.25">
      <c r="A39" s="1" t="s">
        <v>60</v>
      </c>
      <c r="B39" s="1" t="s">
        <v>89</v>
      </c>
      <c r="C39" s="3" t="s">
        <v>90</v>
      </c>
      <c r="D39" s="3"/>
      <c r="E39" s="4">
        <v>34000</v>
      </c>
      <c r="F39" s="4">
        <v>11975</v>
      </c>
      <c r="G39" s="4">
        <f t="shared" si="2"/>
        <v>-22025</v>
      </c>
      <c r="H39" s="40">
        <f t="shared" si="1"/>
        <v>0.3522058823529412</v>
      </c>
      <c r="I39" s="4">
        <v>34000</v>
      </c>
      <c r="J39" s="65"/>
    </row>
    <row r="40" spans="1:10" x14ac:dyDescent="0.25">
      <c r="A40" s="14" t="s">
        <v>62</v>
      </c>
      <c r="B40" s="1">
        <v>3299</v>
      </c>
      <c r="C40" s="3" t="s">
        <v>56</v>
      </c>
      <c r="D40" s="3"/>
      <c r="E40" s="4">
        <v>52000</v>
      </c>
      <c r="F40" s="4">
        <v>30735.34</v>
      </c>
      <c r="G40" s="4">
        <f t="shared" si="2"/>
        <v>-21264.66</v>
      </c>
      <c r="H40" s="40">
        <f t="shared" si="1"/>
        <v>0.59106423076923076</v>
      </c>
      <c r="I40" s="4">
        <v>52000</v>
      </c>
      <c r="J40" s="65"/>
    </row>
    <row r="41" spans="1:10" x14ac:dyDescent="0.25">
      <c r="A41" s="1"/>
      <c r="B41" s="5" t="s">
        <v>68</v>
      </c>
      <c r="C41" s="19" t="s">
        <v>14</v>
      </c>
      <c r="D41" s="3"/>
      <c r="E41" s="23">
        <f>SUM(E42:E44)</f>
        <v>32000</v>
      </c>
      <c r="F41" s="23">
        <f>F42+F43+F44</f>
        <v>29943.17</v>
      </c>
      <c r="G41" s="26">
        <f t="shared" si="2"/>
        <v>-2056.8300000000017</v>
      </c>
      <c r="H41" s="44">
        <f t="shared" si="1"/>
        <v>0.93572406249999995</v>
      </c>
      <c r="I41" s="23">
        <f>SUM(I42:I44)</f>
        <v>40118.35</v>
      </c>
      <c r="J41" s="53"/>
    </row>
    <row r="42" spans="1:10" x14ac:dyDescent="0.25">
      <c r="A42" s="14" t="s">
        <v>63</v>
      </c>
      <c r="B42" s="1">
        <v>3431</v>
      </c>
      <c r="C42" s="3" t="s">
        <v>15</v>
      </c>
      <c r="D42" s="3"/>
      <c r="E42" s="4">
        <v>15000</v>
      </c>
      <c r="F42" s="35">
        <v>16876.71</v>
      </c>
      <c r="G42" s="4">
        <f t="shared" si="2"/>
        <v>1876.7099999999991</v>
      </c>
      <c r="H42" s="40">
        <f t="shared" si="1"/>
        <v>1.1251139999999999</v>
      </c>
      <c r="I42" s="69">
        <v>19000</v>
      </c>
      <c r="J42" s="65"/>
    </row>
    <row r="43" spans="1:10" x14ac:dyDescent="0.25">
      <c r="A43" s="14" t="s">
        <v>65</v>
      </c>
      <c r="B43" s="1">
        <v>3433</v>
      </c>
      <c r="C43" s="3" t="s">
        <v>101</v>
      </c>
      <c r="D43" s="3"/>
      <c r="E43" s="4">
        <v>17000</v>
      </c>
      <c r="F43" s="4">
        <v>8948.11</v>
      </c>
      <c r="G43" s="4">
        <f t="shared" ref="G43" si="3">F43-E43</f>
        <v>-8051.8899999999994</v>
      </c>
      <c r="H43" s="63">
        <f t="shared" si="1"/>
        <v>0.52635941176470591</v>
      </c>
      <c r="I43" s="12">
        <v>17000</v>
      </c>
      <c r="J43" s="65"/>
    </row>
    <row r="44" spans="1:10" x14ac:dyDescent="0.25">
      <c r="A44" s="14">
        <v>29</v>
      </c>
      <c r="B44" s="1">
        <v>3722</v>
      </c>
      <c r="C44" s="3" t="s">
        <v>111</v>
      </c>
      <c r="D44" s="3"/>
      <c r="E44" s="4">
        <v>0</v>
      </c>
      <c r="F44" s="4">
        <v>4118.3500000000004</v>
      </c>
      <c r="G44" s="4">
        <f t="shared" si="2"/>
        <v>4118.3500000000004</v>
      </c>
      <c r="H44" s="63"/>
      <c r="I44" s="70">
        <f>F44</f>
        <v>4118.3500000000004</v>
      </c>
      <c r="J44" s="65"/>
    </row>
    <row r="45" spans="1:10" x14ac:dyDescent="0.25">
      <c r="A45" s="1"/>
      <c r="B45" s="5">
        <v>42</v>
      </c>
      <c r="C45" s="19" t="s">
        <v>59</v>
      </c>
      <c r="D45" s="3"/>
      <c r="E45" s="23">
        <f>SUM(E46:E49)</f>
        <v>127000</v>
      </c>
      <c r="F45" s="23">
        <f>SUM(F46:F49)</f>
        <v>267280.58</v>
      </c>
      <c r="G45" s="23">
        <f t="shared" si="2"/>
        <v>140280.58000000002</v>
      </c>
      <c r="H45" s="44">
        <f>SUM(F45/E45)</f>
        <v>2.1045714960629924</v>
      </c>
      <c r="I45" s="31">
        <f>SUM(I46:I49)</f>
        <v>358000</v>
      </c>
      <c r="J45" s="53"/>
    </row>
    <row r="46" spans="1:10" x14ac:dyDescent="0.25">
      <c r="A46" s="1" t="s">
        <v>73</v>
      </c>
      <c r="B46" s="14">
        <v>4212</v>
      </c>
      <c r="C46" s="3" t="s">
        <v>61</v>
      </c>
      <c r="D46" s="3"/>
      <c r="E46" s="4">
        <v>0</v>
      </c>
      <c r="F46" s="4">
        <v>0</v>
      </c>
      <c r="G46" s="4">
        <f>(F46-E46)</f>
        <v>0</v>
      </c>
      <c r="H46" s="56">
        <v>0</v>
      </c>
      <c r="I46" s="4">
        <f>F46</f>
        <v>0</v>
      </c>
    </row>
    <row r="47" spans="1:10" x14ac:dyDescent="0.25">
      <c r="A47" s="1" t="s">
        <v>74</v>
      </c>
      <c r="B47" s="72" t="s">
        <v>114</v>
      </c>
      <c r="C47" s="3" t="s">
        <v>96</v>
      </c>
      <c r="D47" s="2"/>
      <c r="E47" s="4">
        <v>71000</v>
      </c>
      <c r="F47" s="4">
        <v>236917.62</v>
      </c>
      <c r="G47" s="4">
        <f>F47-E47</f>
        <v>165917.62</v>
      </c>
      <c r="H47" s="40">
        <f>SUM(F47/E47)</f>
        <v>3.3368678873239435</v>
      </c>
      <c r="I47" s="69">
        <v>272000</v>
      </c>
      <c r="J47" s="65"/>
    </row>
    <row r="48" spans="1:10" x14ac:dyDescent="0.25">
      <c r="A48" s="1" t="s">
        <v>75</v>
      </c>
      <c r="B48" s="14" t="s">
        <v>97</v>
      </c>
      <c r="C48" s="3" t="s">
        <v>64</v>
      </c>
      <c r="D48" s="3"/>
      <c r="E48" s="4">
        <v>50000</v>
      </c>
      <c r="F48" s="4">
        <v>25217.5</v>
      </c>
      <c r="G48" s="4">
        <f>F48-E48</f>
        <v>-24782.5</v>
      </c>
      <c r="H48" s="40">
        <f>SUM(F48/E48)</f>
        <v>0.50434999999999997</v>
      </c>
      <c r="I48" s="73">
        <v>80000</v>
      </c>
      <c r="J48" s="68"/>
    </row>
    <row r="49" spans="1:10" x14ac:dyDescent="0.25">
      <c r="A49" s="14" t="s">
        <v>76</v>
      </c>
      <c r="B49" s="1">
        <v>4241</v>
      </c>
      <c r="C49" s="3" t="s">
        <v>66</v>
      </c>
      <c r="D49" s="2"/>
      <c r="E49" s="4">
        <v>6000</v>
      </c>
      <c r="F49" s="4">
        <v>5145.46</v>
      </c>
      <c r="G49" s="4">
        <f>F49-E49</f>
        <v>-854.54</v>
      </c>
      <c r="H49" s="40">
        <f>SUM(F49/E49)</f>
        <v>0.85757666666666665</v>
      </c>
      <c r="I49" s="4">
        <v>6000</v>
      </c>
      <c r="J49" s="68"/>
    </row>
    <row r="50" spans="1:10" x14ac:dyDescent="0.25">
      <c r="A50" s="2"/>
      <c r="B50" s="2"/>
      <c r="C50" s="18" t="s">
        <v>67</v>
      </c>
      <c r="D50" s="2"/>
      <c r="E50" s="23">
        <f>SUM(E8+E45)</f>
        <v>6748000</v>
      </c>
      <c r="F50" s="23">
        <f>SUM(F8+F45)</f>
        <v>5744414.7599999998</v>
      </c>
      <c r="G50" s="23">
        <f>F50-E50</f>
        <v>-1003585.2400000002</v>
      </c>
      <c r="H50" s="44">
        <f>SUM(F50/E50)</f>
        <v>0.85127663900414929</v>
      </c>
      <c r="I50" s="23">
        <f>SUM(I8+I45)</f>
        <v>6942218.3499999996</v>
      </c>
      <c r="J50" s="53"/>
    </row>
  </sheetData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4"/>
  <sheetViews>
    <sheetView tabSelected="1" workbookViewId="0">
      <selection activeCell="A4" sqref="A4"/>
    </sheetView>
  </sheetViews>
  <sheetFormatPr defaultRowHeight="15" x14ac:dyDescent="0.25"/>
  <cols>
    <col min="4" max="4" width="13.42578125" customWidth="1"/>
    <col min="5" max="5" width="11.5703125" customWidth="1"/>
    <col min="6" max="6" width="11.42578125" customWidth="1"/>
    <col min="7" max="7" width="11" customWidth="1"/>
    <col min="8" max="8" width="9.140625" customWidth="1"/>
    <col min="9" max="9" width="11.42578125" customWidth="1"/>
    <col min="10" max="10" width="10.85546875" customWidth="1"/>
  </cols>
  <sheetData>
    <row r="3" spans="1:10" x14ac:dyDescent="0.25">
      <c r="A3" t="s">
        <v>0</v>
      </c>
    </row>
    <row r="4" spans="1:10" x14ac:dyDescent="0.25">
      <c r="A4" t="s">
        <v>125</v>
      </c>
    </row>
    <row r="5" spans="1:10" x14ac:dyDescent="0.25">
      <c r="A5" t="s">
        <v>17</v>
      </c>
    </row>
    <row r="7" spans="1:10" x14ac:dyDescent="0.25">
      <c r="C7" t="s">
        <v>121</v>
      </c>
    </row>
    <row r="9" spans="1:10" ht="15.75" thickBot="1" x14ac:dyDescent="0.3">
      <c r="A9" s="13" t="s">
        <v>1</v>
      </c>
      <c r="B9" s="8" t="s">
        <v>18</v>
      </c>
      <c r="C9" s="13" t="s">
        <v>77</v>
      </c>
      <c r="D9" s="10"/>
      <c r="E9" s="8" t="s">
        <v>103</v>
      </c>
      <c r="F9" s="8" t="s">
        <v>105</v>
      </c>
      <c r="G9" s="8" t="s">
        <v>20</v>
      </c>
      <c r="H9" s="8" t="s">
        <v>21</v>
      </c>
      <c r="I9" s="13" t="s">
        <v>104</v>
      </c>
      <c r="J9" s="71"/>
    </row>
    <row r="10" spans="1:10" ht="15.75" thickTop="1" x14ac:dyDescent="0.25">
      <c r="A10" s="7"/>
      <c r="B10" s="22">
        <v>6</v>
      </c>
      <c r="C10" s="33" t="s">
        <v>81</v>
      </c>
      <c r="E10" s="31">
        <f>SUM(E11:E16)</f>
        <v>2383000</v>
      </c>
      <c r="F10" s="31">
        <f>SUM(F11:F16)</f>
        <v>2371983.4299999997</v>
      </c>
      <c r="G10" s="31">
        <f>SUM(F10-E10)</f>
        <v>-11016.570000000298</v>
      </c>
      <c r="H10" s="50">
        <f>SUM(F10/E10)</f>
        <v>0.99537701636592513</v>
      </c>
      <c r="I10" s="31">
        <f>SUM(I11:I16)</f>
        <v>2761724.08</v>
      </c>
      <c r="J10" s="71"/>
    </row>
    <row r="11" spans="1:10" x14ac:dyDescent="0.25">
      <c r="A11" s="5" t="s">
        <v>23</v>
      </c>
      <c r="B11" s="1">
        <v>641</v>
      </c>
      <c r="C11" s="3" t="s">
        <v>78</v>
      </c>
      <c r="D11" s="2"/>
      <c r="E11" s="25">
        <v>0</v>
      </c>
      <c r="F11" s="49">
        <v>949.64</v>
      </c>
      <c r="G11" s="38">
        <f>SUM(F11-E11)</f>
        <v>949.64</v>
      </c>
      <c r="H11" s="42"/>
      <c r="I11" s="69">
        <v>950</v>
      </c>
      <c r="J11" s="71"/>
    </row>
    <row r="12" spans="1:10" x14ac:dyDescent="0.25">
      <c r="A12" s="1" t="s">
        <v>24</v>
      </c>
      <c r="B12" s="1">
        <v>642</v>
      </c>
      <c r="C12" s="3" t="s">
        <v>99</v>
      </c>
      <c r="D12" s="2"/>
      <c r="E12" s="4">
        <v>0</v>
      </c>
      <c r="F12" s="67">
        <v>0</v>
      </c>
      <c r="G12" s="38">
        <f>F12-E12</f>
        <v>0</v>
      </c>
      <c r="H12" s="42"/>
      <c r="I12" s="4"/>
      <c r="J12" s="71"/>
    </row>
    <row r="13" spans="1:10" x14ac:dyDescent="0.25">
      <c r="A13" s="1" t="s">
        <v>87</v>
      </c>
      <c r="B13" s="1">
        <v>652</v>
      </c>
      <c r="C13" s="3" t="s">
        <v>79</v>
      </c>
      <c r="D13" s="2"/>
      <c r="E13" s="4">
        <v>1035000</v>
      </c>
      <c r="F13" s="12">
        <v>1020487.6</v>
      </c>
      <c r="G13" s="4">
        <f t="shared" ref="G13:G21" si="0">SUM(F13-E13)</f>
        <v>-14512.400000000023</v>
      </c>
      <c r="H13" s="42">
        <f>SUM(F13/E13)</f>
        <v>0.98597835748792273</v>
      </c>
      <c r="I13" s="69">
        <v>1091147.8899999999</v>
      </c>
      <c r="J13" s="62"/>
    </row>
    <row r="14" spans="1:10" x14ac:dyDescent="0.25">
      <c r="A14" s="1" t="s">
        <v>26</v>
      </c>
      <c r="B14" s="1">
        <v>661</v>
      </c>
      <c r="C14" s="3" t="s">
        <v>95</v>
      </c>
      <c r="D14" s="2"/>
      <c r="E14" s="4"/>
      <c r="F14" s="12">
        <v>4705</v>
      </c>
      <c r="G14" s="4">
        <f t="shared" si="0"/>
        <v>4705</v>
      </c>
      <c r="H14" s="42"/>
      <c r="I14" s="69">
        <v>4705</v>
      </c>
      <c r="J14" s="71"/>
    </row>
    <row r="15" spans="1:10" x14ac:dyDescent="0.25">
      <c r="A15" s="1" t="s">
        <v>27</v>
      </c>
      <c r="B15" s="1">
        <v>638</v>
      </c>
      <c r="C15" s="3" t="s">
        <v>102</v>
      </c>
      <c r="D15" s="2"/>
      <c r="E15" s="4">
        <v>0</v>
      </c>
      <c r="F15" s="12">
        <v>59727.79</v>
      </c>
      <c r="G15" s="4">
        <f t="shared" si="0"/>
        <v>59727.79</v>
      </c>
      <c r="H15" s="42">
        <v>0</v>
      </c>
      <c r="I15" s="69">
        <v>59727.79</v>
      </c>
      <c r="J15" s="71"/>
    </row>
    <row r="16" spans="1:10" x14ac:dyDescent="0.25">
      <c r="A16" s="14" t="s">
        <v>28</v>
      </c>
      <c r="B16" s="14">
        <v>671</v>
      </c>
      <c r="C16" s="16" t="s">
        <v>80</v>
      </c>
      <c r="D16" s="2"/>
      <c r="E16" s="4">
        <v>1348000</v>
      </c>
      <c r="F16" s="4">
        <v>1286113.3999999999</v>
      </c>
      <c r="G16" s="4">
        <f t="shared" si="0"/>
        <v>-61886.600000000093</v>
      </c>
      <c r="H16" s="42">
        <f t="shared" ref="H16:H22" si="1">SUM(F16/E16)</f>
        <v>0.95409005934718094</v>
      </c>
      <c r="I16" s="73">
        <v>1605193.4</v>
      </c>
      <c r="J16" s="65"/>
    </row>
    <row r="17" spans="1:10" x14ac:dyDescent="0.25">
      <c r="A17" s="14"/>
      <c r="B17" s="15">
        <v>6</v>
      </c>
      <c r="C17" s="20" t="s">
        <v>82</v>
      </c>
      <c r="D17" s="2"/>
      <c r="E17" s="34">
        <f>SUM(E18)</f>
        <v>4113000</v>
      </c>
      <c r="F17" s="23">
        <f>SUM(F18)</f>
        <v>3601756.95</v>
      </c>
      <c r="G17" s="23">
        <f t="shared" si="0"/>
        <v>-511243.04999999981</v>
      </c>
      <c r="H17" s="51">
        <f t="shared" si="1"/>
        <v>0.8757006929248724</v>
      </c>
      <c r="I17" s="23">
        <f>I18</f>
        <v>4113000</v>
      </c>
      <c r="J17" s="62"/>
    </row>
    <row r="18" spans="1:10" x14ac:dyDescent="0.25">
      <c r="A18" s="1" t="s">
        <v>29</v>
      </c>
      <c r="B18" s="14">
        <v>636</v>
      </c>
      <c r="C18" s="16" t="s">
        <v>83</v>
      </c>
      <c r="D18" s="2"/>
      <c r="E18" s="4">
        <v>4113000</v>
      </c>
      <c r="F18" s="4">
        <v>3601756.95</v>
      </c>
      <c r="G18" s="4">
        <f t="shared" si="0"/>
        <v>-511243.04999999981</v>
      </c>
      <c r="H18" s="42">
        <f t="shared" si="1"/>
        <v>0.8757006929248724</v>
      </c>
      <c r="I18" s="4">
        <v>4113000</v>
      </c>
      <c r="J18" s="62"/>
    </row>
    <row r="19" spans="1:10" x14ac:dyDescent="0.25">
      <c r="A19" s="2"/>
      <c r="B19" s="15">
        <v>7</v>
      </c>
      <c r="C19" s="19" t="s">
        <v>84</v>
      </c>
      <c r="D19" s="2"/>
      <c r="E19" s="23">
        <v>2000</v>
      </c>
      <c r="F19" s="23">
        <f>SUM(F20:F21)</f>
        <v>1280.42</v>
      </c>
      <c r="G19" s="23">
        <f t="shared" si="0"/>
        <v>-719.57999999999993</v>
      </c>
      <c r="H19" s="42">
        <f t="shared" si="1"/>
        <v>0.64021000000000006</v>
      </c>
      <c r="I19" s="23">
        <f>SUM(I20+I21)</f>
        <v>1480</v>
      </c>
      <c r="J19" s="71"/>
    </row>
    <row r="20" spans="1:10" x14ac:dyDescent="0.25">
      <c r="A20" s="14" t="s">
        <v>31</v>
      </c>
      <c r="B20" s="1">
        <v>721</v>
      </c>
      <c r="C20" s="3" t="s">
        <v>84</v>
      </c>
      <c r="D20" s="3"/>
      <c r="E20" s="4">
        <v>2000</v>
      </c>
      <c r="F20" s="4">
        <v>1280.42</v>
      </c>
      <c r="G20" s="4">
        <f t="shared" si="0"/>
        <v>-719.57999999999993</v>
      </c>
      <c r="H20" s="42">
        <f t="shared" si="1"/>
        <v>0.64021000000000006</v>
      </c>
      <c r="I20" s="4">
        <v>1480</v>
      </c>
      <c r="J20" s="71"/>
    </row>
    <row r="21" spans="1:10" x14ac:dyDescent="0.25">
      <c r="A21" s="14" t="s">
        <v>33</v>
      </c>
      <c r="B21" s="1">
        <v>722</v>
      </c>
      <c r="C21" s="3" t="s">
        <v>91</v>
      </c>
      <c r="D21" s="3"/>
      <c r="E21" s="4">
        <v>0</v>
      </c>
      <c r="F21" s="4">
        <v>0</v>
      </c>
      <c r="G21" s="25">
        <f t="shared" si="0"/>
        <v>0</v>
      </c>
      <c r="H21" s="59">
        <v>0</v>
      </c>
      <c r="I21" s="4">
        <f>F21</f>
        <v>0</v>
      </c>
      <c r="J21" s="71"/>
    </row>
    <row r="22" spans="1:10" x14ac:dyDescent="0.25">
      <c r="A22" s="2"/>
      <c r="B22" s="2"/>
      <c r="C22" s="19" t="s">
        <v>85</v>
      </c>
      <c r="D22" s="2"/>
      <c r="E22" s="23">
        <f>SUM(E10+E17+E19)</f>
        <v>6498000</v>
      </c>
      <c r="F22" s="23">
        <f>SUM(F10+F17+F19)</f>
        <v>5975020.7999999998</v>
      </c>
      <c r="G22" s="23">
        <f>SUM(G10+G17+G19)</f>
        <v>-522979.20000000013</v>
      </c>
      <c r="H22" s="52">
        <f t="shared" si="1"/>
        <v>0.91951689750692522</v>
      </c>
      <c r="I22" s="23">
        <f>SUM(I10+I17+I19)</f>
        <v>6876204.0800000001</v>
      </c>
      <c r="J22" s="71"/>
    </row>
    <row r="23" spans="1:10" x14ac:dyDescent="0.25">
      <c r="A23" s="1" t="s">
        <v>34</v>
      </c>
      <c r="B23" s="1">
        <v>922</v>
      </c>
      <c r="C23" s="16" t="s">
        <v>107</v>
      </c>
      <c r="D23" s="32"/>
      <c r="E23" s="4">
        <v>250000</v>
      </c>
      <c r="F23" s="4">
        <v>593910.51</v>
      </c>
      <c r="G23" s="4">
        <f>SUM(F23-E23)</f>
        <v>343910.51</v>
      </c>
      <c r="H23" s="42">
        <f>SUM(G23/E23)</f>
        <v>1.37564204</v>
      </c>
      <c r="I23" s="4">
        <v>593910.51</v>
      </c>
      <c r="J23" s="71"/>
    </row>
    <row r="24" spans="1:10" x14ac:dyDescent="0.25">
      <c r="A24" s="1"/>
      <c r="B24" s="3"/>
      <c r="C24" s="58"/>
      <c r="D24" s="32"/>
      <c r="E24" s="23">
        <f>SUM(E23+E22)</f>
        <v>6748000</v>
      </c>
      <c r="F24" s="23">
        <f>SUM(F22:F23)</f>
        <v>6568931.3099999996</v>
      </c>
      <c r="G24" s="4">
        <f>SUM(G22+G23)</f>
        <v>-179068.69000000012</v>
      </c>
      <c r="H24" s="60">
        <f>SUM(F24/E24)</f>
        <v>0.97346344250148187</v>
      </c>
      <c r="I24" s="23">
        <f>SUM(I22:I23)</f>
        <v>7470114.5899999999</v>
      </c>
    </row>
    <row r="27" spans="1:10" x14ac:dyDescent="0.25">
      <c r="B27" t="s">
        <v>110</v>
      </c>
      <c r="E27" s="53">
        <f>F22</f>
        <v>5975020.7999999998</v>
      </c>
    </row>
    <row r="28" spans="1:10" x14ac:dyDescent="0.25">
      <c r="B28" t="s">
        <v>109</v>
      </c>
      <c r="E28" s="53">
        <f>List1!F50</f>
        <v>5744414.7599999998</v>
      </c>
    </row>
    <row r="29" spans="1:10" x14ac:dyDescent="0.25">
      <c r="B29" t="s">
        <v>108</v>
      </c>
      <c r="E29" s="53">
        <f>E27-E28</f>
        <v>230606.04000000004</v>
      </c>
      <c r="G29" s="53"/>
    </row>
    <row r="30" spans="1:10" x14ac:dyDescent="0.25">
      <c r="B30" t="s">
        <v>100</v>
      </c>
      <c r="E30" s="53">
        <v>593910.51</v>
      </c>
    </row>
    <row r="31" spans="1:10" x14ac:dyDescent="0.25">
      <c r="B31" t="s">
        <v>112</v>
      </c>
      <c r="E31" s="53">
        <f>E29+E30</f>
        <v>824516.55</v>
      </c>
      <c r="G31" t="s">
        <v>115</v>
      </c>
    </row>
    <row r="32" spans="1:10" x14ac:dyDescent="0.25">
      <c r="G32" s="57"/>
      <c r="I32" s="53"/>
    </row>
    <row r="33" spans="1:7" x14ac:dyDescent="0.25">
      <c r="A33" t="s">
        <v>116</v>
      </c>
    </row>
    <row r="34" spans="1:7" x14ac:dyDescent="0.25">
      <c r="A34" t="s">
        <v>117</v>
      </c>
    </row>
    <row r="35" spans="1:7" x14ac:dyDescent="0.25">
      <c r="A35" t="s">
        <v>118</v>
      </c>
    </row>
    <row r="36" spans="1:7" x14ac:dyDescent="0.25">
      <c r="A36" t="s">
        <v>119</v>
      </c>
    </row>
    <row r="37" spans="1:7" x14ac:dyDescent="0.25">
      <c r="A37" t="s">
        <v>98</v>
      </c>
    </row>
    <row r="40" spans="1:7" x14ac:dyDescent="0.25">
      <c r="G40" t="s">
        <v>93</v>
      </c>
    </row>
    <row r="41" spans="1:7" x14ac:dyDescent="0.25">
      <c r="G41" t="s">
        <v>94</v>
      </c>
    </row>
    <row r="42" spans="1:7" x14ac:dyDescent="0.25">
      <c r="A42" t="s">
        <v>120</v>
      </c>
      <c r="D42" s="66"/>
      <c r="F42" t="s">
        <v>88</v>
      </c>
    </row>
    <row r="43" spans="1:7" x14ac:dyDescent="0.25">
      <c r="A43" t="s">
        <v>123</v>
      </c>
      <c r="F43" t="s">
        <v>92</v>
      </c>
    </row>
    <row r="44" spans="1:7" x14ac:dyDescent="0.25">
      <c r="A44" t="s">
        <v>124</v>
      </c>
    </row>
  </sheetData>
  <pageMargins left="0.25" right="0.25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6" sqref="H2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List1</vt:lpstr>
      <vt:lpstr>List2</vt:lpstr>
      <vt:lpstr>List3</vt:lpstr>
      <vt:lpstr>List4</vt:lpstr>
      <vt:lpstr>List5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Mamić</dc:creator>
  <cp:lastModifiedBy>Božena Kuk</cp:lastModifiedBy>
  <cp:lastPrinted>2022-12-07T07:50:07Z</cp:lastPrinted>
  <dcterms:created xsi:type="dcterms:W3CDTF">2014-11-14T12:07:08Z</dcterms:created>
  <dcterms:modified xsi:type="dcterms:W3CDTF">2022-12-14T11:26:49Z</dcterms:modified>
</cp:coreProperties>
</file>