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"/>
    </mc:Choice>
  </mc:AlternateContent>
  <xr:revisionPtr revIDLastSave="0" documentId="13_ncr:1_{18E59DDC-69E3-4A00-8226-A6B41BE9814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List1" sheetId="1" r:id="rId1"/>
    <sheet name="List2" sheetId="2" r:id="rId2"/>
    <sheet name="List3" sheetId="3" r:id="rId3"/>
    <sheet name="List3 (2)" sheetId="4" r:id="rId4"/>
    <sheet name="List4" sheetId="5" r:id="rId5"/>
    <sheet name="List4 (2)" sheetId="6" r:id="rId6"/>
    <sheet name="List5" sheetId="7" r:id="rId7"/>
    <sheet name="List5 (2)" sheetId="8" r:id="rId8"/>
    <sheet name="List5 (3)" sheetId="9" r:id="rId9"/>
    <sheet name="List5 (4)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H29" i="2"/>
  <c r="G12" i="1"/>
  <c r="G15" i="1"/>
  <c r="G15" i="7"/>
  <c r="G16" i="8"/>
  <c r="H19" i="5"/>
  <c r="H18" i="5"/>
  <c r="G19" i="5"/>
  <c r="G42" i="8"/>
  <c r="G12" i="3"/>
  <c r="G19" i="10"/>
  <c r="G23" i="10"/>
  <c r="G22" i="10"/>
  <c r="G21" i="10"/>
  <c r="G29" i="9"/>
  <c r="G30" i="9"/>
  <c r="G26" i="9"/>
  <c r="G24" i="9"/>
  <c r="F36" i="8"/>
  <c r="F18" i="7"/>
  <c r="E36" i="8"/>
  <c r="G36" i="8" s="1"/>
  <c r="D36" i="8"/>
  <c r="E18" i="7"/>
  <c r="E14" i="7"/>
  <c r="D18" i="7"/>
  <c r="D14" i="7"/>
  <c r="F14" i="7"/>
  <c r="H29" i="5"/>
  <c r="H28" i="5"/>
  <c r="H25" i="4" l="1"/>
  <c r="F35" i="2" l="1"/>
  <c r="G16" i="1"/>
  <c r="D16" i="1"/>
  <c r="D10" i="1"/>
  <c r="G22" i="1"/>
  <c r="G21" i="1"/>
  <c r="G14" i="1"/>
  <c r="G11" i="1"/>
  <c r="F22" i="1"/>
  <c r="F21" i="1"/>
  <c r="F15" i="1"/>
  <c r="F14" i="1"/>
  <c r="F12" i="1"/>
  <c r="F11" i="1"/>
  <c r="G35" i="8" l="1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5" i="8"/>
  <c r="G14" i="8"/>
  <c r="G13" i="8"/>
  <c r="G40" i="7"/>
  <c r="G39" i="7"/>
  <c r="G38" i="7"/>
  <c r="G36" i="7"/>
  <c r="G35" i="7"/>
  <c r="G34" i="7"/>
  <c r="G33" i="7"/>
  <c r="G32" i="7"/>
  <c r="G31" i="7"/>
  <c r="G30" i="7"/>
  <c r="G29" i="7"/>
  <c r="G28" i="7"/>
  <c r="G27" i="7"/>
  <c r="G26" i="7"/>
  <c r="G25" i="7"/>
  <c r="G23" i="7"/>
  <c r="G22" i="7"/>
  <c r="G21" i="7"/>
  <c r="G20" i="7"/>
  <c r="G19" i="7"/>
  <c r="G18" i="7"/>
  <c r="G17" i="7"/>
  <c r="G14" i="7"/>
  <c r="D12" i="8"/>
  <c r="F12" i="8"/>
  <c r="D15" i="10"/>
  <c r="F15" i="10"/>
  <c r="E15" i="10"/>
  <c r="D12" i="9"/>
  <c r="E12" i="9"/>
  <c r="F12" i="9"/>
  <c r="G12" i="9" l="1"/>
  <c r="E12" i="8"/>
  <c r="G34" i="9"/>
  <c r="G27" i="9"/>
  <c r="G25" i="9"/>
  <c r="G22" i="9"/>
  <c r="G21" i="9"/>
  <c r="G19" i="9"/>
  <c r="G18" i="9"/>
  <c r="G17" i="9"/>
  <c r="G16" i="9"/>
  <c r="G15" i="9"/>
  <c r="G14" i="9"/>
  <c r="G13" i="9"/>
  <c r="G20" i="10"/>
  <c r="G18" i="10"/>
  <c r="G16" i="10"/>
  <c r="G15" i="10"/>
  <c r="G12" i="8" l="1"/>
  <c r="G23" i="6"/>
  <c r="H23" i="6"/>
  <c r="G24" i="6"/>
  <c r="H24" i="6"/>
  <c r="G12" i="7" l="1"/>
  <c r="G13" i="7"/>
  <c r="H27" i="5"/>
  <c r="H26" i="5"/>
  <c r="H24" i="5"/>
  <c r="H23" i="5"/>
  <c r="H22" i="5"/>
  <c r="H20" i="5"/>
  <c r="H15" i="5"/>
  <c r="H14" i="5"/>
  <c r="H12" i="5"/>
  <c r="H11" i="5"/>
  <c r="D10" i="6"/>
  <c r="G32" i="5"/>
  <c r="H32" i="5" s="1"/>
  <c r="G27" i="5"/>
  <c r="G26" i="5"/>
  <c r="G24" i="5"/>
  <c r="G23" i="5"/>
  <c r="G22" i="5"/>
  <c r="G20" i="5"/>
  <c r="G18" i="5"/>
  <c r="G16" i="5"/>
  <c r="G15" i="5"/>
  <c r="G14" i="5"/>
  <c r="G13" i="5"/>
  <c r="G12" i="5"/>
  <c r="G11" i="5"/>
  <c r="D14" i="6"/>
  <c r="D13" i="6"/>
  <c r="D11" i="6"/>
  <c r="E11" i="6"/>
  <c r="E13" i="6"/>
  <c r="E15" i="6" s="1"/>
  <c r="E10" i="6"/>
  <c r="D12" i="6" l="1"/>
  <c r="G14" i="6"/>
  <c r="E12" i="6"/>
  <c r="E16" i="6" s="1"/>
  <c r="G11" i="6"/>
  <c r="F15" i="6"/>
  <c r="H15" i="6" s="1"/>
  <c r="G10" i="6"/>
  <c r="H11" i="6"/>
  <c r="H13" i="6"/>
  <c r="D15" i="6"/>
  <c r="D16" i="6" s="1"/>
  <c r="H10" i="6"/>
  <c r="G13" i="6"/>
  <c r="F12" i="6"/>
  <c r="H27" i="4"/>
  <c r="H24" i="4"/>
  <c r="H22" i="4"/>
  <c r="F21" i="4"/>
  <c r="H15" i="4"/>
  <c r="H14" i="4"/>
  <c r="H11" i="4"/>
  <c r="H10" i="4"/>
  <c r="H9" i="4"/>
  <c r="H8" i="4"/>
  <c r="H40" i="3"/>
  <c r="H39" i="3"/>
  <c r="H38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19" i="3"/>
  <c r="H18" i="3"/>
  <c r="H17" i="3"/>
  <c r="H14" i="3"/>
  <c r="H13" i="3"/>
  <c r="H12" i="3"/>
  <c r="H11" i="3"/>
  <c r="G27" i="4"/>
  <c r="G24" i="4"/>
  <c r="G15" i="4"/>
  <c r="G14" i="4"/>
  <c r="G11" i="4"/>
  <c r="G9" i="4"/>
  <c r="G8" i="4"/>
  <c r="G39" i="3"/>
  <c r="G38" i="3"/>
  <c r="G36" i="3"/>
  <c r="G35" i="3"/>
  <c r="G34" i="3"/>
  <c r="G33" i="3"/>
  <c r="G32" i="3"/>
  <c r="G31" i="3"/>
  <c r="G30" i="3"/>
  <c r="G29" i="3"/>
  <c r="G28" i="3"/>
  <c r="G25" i="3"/>
  <c r="G24" i="3"/>
  <c r="G23" i="3"/>
  <c r="G22" i="3"/>
  <c r="G21" i="3"/>
  <c r="G19" i="3"/>
  <c r="G18" i="3"/>
  <c r="G17" i="3"/>
  <c r="G14" i="3"/>
  <c r="G13" i="3"/>
  <c r="G11" i="3"/>
  <c r="E10" i="3"/>
  <c r="E9" i="3" s="1"/>
  <c r="D10" i="3"/>
  <c r="D9" i="3" s="1"/>
  <c r="E16" i="3"/>
  <c r="D16" i="3"/>
  <c r="E20" i="3"/>
  <c r="D20" i="3"/>
  <c r="E27" i="3"/>
  <c r="D27" i="3"/>
  <c r="E37" i="3"/>
  <c r="D37" i="3"/>
  <c r="E26" i="4"/>
  <c r="D26" i="4"/>
  <c r="E21" i="4"/>
  <c r="D21" i="4"/>
  <c r="E16" i="4"/>
  <c r="D16" i="4"/>
  <c r="E13" i="4"/>
  <c r="E12" i="4" s="1"/>
  <c r="D13" i="4"/>
  <c r="D12" i="4" s="1"/>
  <c r="E20" i="4" l="1"/>
  <c r="E19" i="4" s="1"/>
  <c r="D20" i="4"/>
  <c r="D19" i="4" s="1"/>
  <c r="D15" i="3"/>
  <c r="D8" i="3" s="1"/>
  <c r="D28" i="4" s="1"/>
  <c r="H21" i="4"/>
  <c r="G15" i="6"/>
  <c r="H12" i="6"/>
  <c r="G12" i="6"/>
  <c r="F16" i="6"/>
  <c r="G16" i="6" s="1"/>
  <c r="E15" i="3"/>
  <c r="E8" i="3" s="1"/>
  <c r="E28" i="4" s="1"/>
  <c r="F37" i="3"/>
  <c r="C37" i="3"/>
  <c r="C21" i="4"/>
  <c r="G21" i="4" s="1"/>
  <c r="C26" i="4"/>
  <c r="F26" i="4"/>
  <c r="C16" i="4"/>
  <c r="F16" i="4"/>
  <c r="C13" i="4"/>
  <c r="C12" i="4" s="1"/>
  <c r="F13" i="4"/>
  <c r="C27" i="3"/>
  <c r="F27" i="3"/>
  <c r="C10" i="3"/>
  <c r="C9" i="3" s="1"/>
  <c r="C16" i="3"/>
  <c r="C20" i="3"/>
  <c r="F20" i="3"/>
  <c r="F16" i="3"/>
  <c r="F10" i="3"/>
  <c r="C20" i="4" l="1"/>
  <c r="C19" i="4" s="1"/>
  <c r="C15" i="3"/>
  <c r="F9" i="3"/>
  <c r="H10" i="3"/>
  <c r="G10" i="3"/>
  <c r="G20" i="3"/>
  <c r="H20" i="3"/>
  <c r="H16" i="3"/>
  <c r="G16" i="3"/>
  <c r="G26" i="4"/>
  <c r="H26" i="4"/>
  <c r="F15" i="3"/>
  <c r="H15" i="3" s="1"/>
  <c r="H37" i="3"/>
  <c r="G37" i="3"/>
  <c r="H13" i="4"/>
  <c r="G13" i="4"/>
  <c r="F12" i="4"/>
  <c r="C8" i="3"/>
  <c r="C28" i="4" s="1"/>
  <c r="H27" i="3"/>
  <c r="G27" i="3"/>
  <c r="F20" i="4"/>
  <c r="H20" i="4" s="1"/>
  <c r="H34" i="2"/>
  <c r="H33" i="2"/>
  <c r="H32" i="2"/>
  <c r="H31" i="2"/>
  <c r="H30" i="2"/>
  <c r="H28" i="2"/>
  <c r="H27" i="2"/>
  <c r="H26" i="2"/>
  <c r="H21" i="2"/>
  <c r="H20" i="2"/>
  <c r="H18" i="2"/>
  <c r="H17" i="2"/>
  <c r="H13" i="2"/>
  <c r="H11" i="2"/>
  <c r="H9" i="2"/>
  <c r="H8" i="2"/>
  <c r="G34" i="2"/>
  <c r="G33" i="2"/>
  <c r="G32" i="2"/>
  <c r="G31" i="2"/>
  <c r="G28" i="2"/>
  <c r="G21" i="2"/>
  <c r="G20" i="2"/>
  <c r="G18" i="2"/>
  <c r="G11" i="2"/>
  <c r="G9" i="2"/>
  <c r="G8" i="2"/>
  <c r="D35" i="2"/>
  <c r="E35" i="2"/>
  <c r="H35" i="2" s="1"/>
  <c r="C30" i="2"/>
  <c r="C35" i="2" s="1"/>
  <c r="G35" i="2" s="1"/>
  <c r="C27" i="2"/>
  <c r="C26" i="2" s="1"/>
  <c r="G26" i="2" s="1"/>
  <c r="G27" i="2" l="1"/>
  <c r="G30" i="2"/>
  <c r="G15" i="3"/>
  <c r="H9" i="3"/>
  <c r="G9" i="3"/>
  <c r="G12" i="4"/>
  <c r="H12" i="4"/>
  <c r="F8" i="3"/>
  <c r="G8" i="3" s="1"/>
  <c r="G20" i="4"/>
  <c r="F19" i="4"/>
  <c r="H19" i="4" s="1"/>
  <c r="H8" i="3" l="1"/>
  <c r="G19" i="4"/>
  <c r="F28" i="4"/>
  <c r="C13" i="1"/>
  <c r="C10" i="1"/>
  <c r="C16" i="1" l="1"/>
  <c r="G28" i="4"/>
  <c r="H28" i="4"/>
  <c r="E10" i="1"/>
  <c r="E13" i="1"/>
  <c r="D13" i="1"/>
  <c r="F10" i="1" l="1"/>
  <c r="G10" i="1"/>
  <c r="G13" i="1"/>
  <c r="F13" i="1"/>
  <c r="E16" i="1"/>
</calcChain>
</file>

<file path=xl/sharedStrings.xml><?xml version="1.0" encoding="utf-8"?>
<sst xmlns="http://schemas.openxmlformats.org/spreadsheetml/2006/main" count="373" uniqueCount="236">
  <si>
    <t>UČENIČKI DOM MAKSIMIR</t>
  </si>
  <si>
    <t>ZAGREB, TRG J.F. KENNEDYJA 9</t>
  </si>
  <si>
    <t>ŠIFRA:21-114-579</t>
  </si>
  <si>
    <t>RKP:19513</t>
  </si>
  <si>
    <t>RAZINA:31</t>
  </si>
  <si>
    <t>PRIHODI I RASHODI</t>
  </si>
  <si>
    <t>PRIHODI UKUPNO</t>
  </si>
  <si>
    <t>PRIHODI POSLOVANJA</t>
  </si>
  <si>
    <t>RASHODI UKUPNO</t>
  </si>
  <si>
    <t>RASHODI POSLOVANJA</t>
  </si>
  <si>
    <t>RASHODI ZA NABAVU NEFINANCIJSKE IMOVINE</t>
  </si>
  <si>
    <t>PRIHODI OD NEFINANCIJSKE IMOVINE</t>
  </si>
  <si>
    <t>RAZLIKA - VIŠAK / MANJAK</t>
  </si>
  <si>
    <t>VIŠAK ILI MANJAK</t>
  </si>
  <si>
    <t>UKUPNI DONOS VIŠKA IZ PRETHODNIH GODINA</t>
  </si>
  <si>
    <t xml:space="preserve">VIŠAK IZ PREDHODNIH GODINA KOJI ĆE SE
RASPOREDITI         </t>
  </si>
  <si>
    <t>% IZVRŠENJA PLAN</t>
  </si>
  <si>
    <t>% IZVRŠENJA 2021</t>
  </si>
  <si>
    <t>4/3</t>
  </si>
  <si>
    <t>4/2</t>
  </si>
  <si>
    <t>IZVRŠENJE 1.-6.2022</t>
  </si>
  <si>
    <t>VIŠAK/MANJAK RASPOLOŽIV U SLJEDEM  
RAZDOBLJ</t>
  </si>
  <si>
    <t xml:space="preserve">Brojčana oznaka i naziv računa pihoda i rashoda </t>
  </si>
  <si>
    <t>Izvršenje 1.-6.2022.</t>
  </si>
  <si>
    <t>Indeks 5/2</t>
  </si>
  <si>
    <t>Indeks 5/4</t>
  </si>
  <si>
    <t>6 PRIHODI POSLOVANJA</t>
  </si>
  <si>
    <t xml:space="preserve">63 Pomoći iz inozemstva i od subjekta unutar
općeg proračuna  </t>
  </si>
  <si>
    <t>636 Pomoći pror. koris. iz proračuna koji im 
nije nadležan</t>
  </si>
  <si>
    <t>6362 Kapitalne pomoći pror. korisn. iz proračuna
koji im nije nadležan</t>
  </si>
  <si>
    <t xml:space="preserve">65 Prihodi od upravnih i administrativnih pristojbi
pristojbi po posebnim propisima i naknade </t>
  </si>
  <si>
    <t xml:space="preserve">652 Prihodi po posebnim propisima </t>
  </si>
  <si>
    <t>6526 Ostali nespomenuti prihodi</t>
  </si>
  <si>
    <t>66 Prihodi od prodanih proizvoda i usliga</t>
  </si>
  <si>
    <t xml:space="preserve">661 Prih.od prod.proiz.te usluga, prih.od donacija.. </t>
  </si>
  <si>
    <t xml:space="preserve">6615 Prihodi od pruženih usluga </t>
  </si>
  <si>
    <t>663 Donacije od prav. i fiz. osoba izvan općeg pror.</t>
  </si>
  <si>
    <t>67 Prihodi iz nadležnog proračunai od HZZO tem…</t>
  </si>
  <si>
    <t xml:space="preserve">671 prihodi iz nadl.prorač. Za fin.red. djelat. pr.kor </t>
  </si>
  <si>
    <t>6711 Prihodi iz nadležnog pror.za fin.redovne djel.</t>
  </si>
  <si>
    <t>9 VLASTITI IZVORI</t>
  </si>
  <si>
    <t>7 PRIHODI OD PRODAJE NEFINANCIJSKE IMOVINE</t>
  </si>
  <si>
    <t xml:space="preserve">7211 Stanbeni objekti (otkup stanova) </t>
  </si>
  <si>
    <t>922 Višak/manjak prihoda</t>
  </si>
  <si>
    <t>9221Višak prihoda</t>
  </si>
  <si>
    <t>UČENIČKI DOM MAKSIKIR  OIB:22902741182</t>
  </si>
  <si>
    <t>ŠIFRA:21-114-579 ; RKP:19513</t>
  </si>
  <si>
    <t>641 Prihodi od financijske imovine</t>
  </si>
  <si>
    <t xml:space="preserve">6712 Prihodi iz nadlež. pror.za fin.nabave nefin.im. </t>
  </si>
  <si>
    <t>UKUPNI PIHODI  +  VIŠAK PRIHODA</t>
  </si>
  <si>
    <t>Brojčana oznaka i naziv računa prihoda i rashoda</t>
  </si>
  <si>
    <t>311 Plaće</t>
  </si>
  <si>
    <t>3 RASHODI POSLOVANJA</t>
  </si>
  <si>
    <t xml:space="preserve">31 Rashodi za zaposlene </t>
  </si>
  <si>
    <t>3111 Plaće za redovan rad</t>
  </si>
  <si>
    <t>3113 Plaće za prekovremeni rad</t>
  </si>
  <si>
    <t xml:space="preserve">3121 Ostali rashodi za zaposlene </t>
  </si>
  <si>
    <t>3132 Doprinosi za mirovinsko osiguranje</t>
  </si>
  <si>
    <t>32 Materijalni rashodi</t>
  </si>
  <si>
    <t xml:space="preserve">321 Naknade troškova zaposlenima </t>
  </si>
  <si>
    <t xml:space="preserve">3211 Službena putovanja </t>
  </si>
  <si>
    <t>3212 Naknada za prijevoz, za rad na terenu i odv.živ</t>
  </si>
  <si>
    <t>3213 Stručno usavršavanje zaposlenika</t>
  </si>
  <si>
    <t xml:space="preserve">322 Rashodi za materijal i energiju </t>
  </si>
  <si>
    <t>3221 Uredski materijal</t>
  </si>
  <si>
    <t xml:space="preserve">3222 Materijal i sirovine </t>
  </si>
  <si>
    <t>3227 Službena, radna i zaštitna odjeća i oduća</t>
  </si>
  <si>
    <t>323 Rashodi za usluge</t>
  </si>
  <si>
    <t>3231 Usluge telefona , pošte i prijevoza</t>
  </si>
  <si>
    <t>3232 Usluge tekućeg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</si>
  <si>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</si>
  <si>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</si>
  <si>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</si>
  <si>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</si>
  <si>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</si>
  <si>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</si>
  <si>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</si>
  <si>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 xml:space="preserve">329 Ostali nespomenuti rashodi poslovanja </t>
  </si>
  <si>
    <t>3291 Nalnde za rad predtavničkih i izvršnih tjela</t>
  </si>
  <si>
    <t>3292 Premije osiguranja</t>
  </si>
  <si>
    <t>3293 Reprezentacija</t>
  </si>
  <si>
    <t>3294 Članarine i norme</t>
  </si>
  <si>
    <t>3295 Pristojbe i naknade</t>
  </si>
  <si>
    <t xml:space="preserve">3296 Troškovi sudskih postupaka </t>
  </si>
  <si>
    <t>3299 Ostali nespomenuti rashodi</t>
  </si>
  <si>
    <t>34 Financijski rashodi</t>
  </si>
  <si>
    <t>343 Ostali financijski rashodi</t>
  </si>
  <si>
    <t xml:space="preserve">3431 Bankarske usluge i usluge platnog prometa </t>
  </si>
  <si>
    <t>3433 Zatezne kamate</t>
  </si>
  <si>
    <t>37 Naknade građanima i kućanstvima na temulju osigu-
ranja i drugih naknada</t>
  </si>
  <si>
    <t>3722 Naknada građanima i kućanstvima u naravi</t>
  </si>
  <si>
    <t>4 Rashodi za nabavu nefinancijske imovine</t>
  </si>
  <si>
    <t xml:space="preserve"> </t>
  </si>
  <si>
    <t xml:space="preserve">42 Rashodi za nabavu proizvedene dugotrajne imovine </t>
  </si>
  <si>
    <t>422 Postrojenja i oprema</t>
  </si>
  <si>
    <t>4221 Uredska oprema i namještaj</t>
  </si>
  <si>
    <t>4222 Komunikacijska oprema</t>
  </si>
  <si>
    <t xml:space="preserve">4227 Uređaji, strojevi i opreme za ostale namjene </t>
  </si>
  <si>
    <t>424 Knjige, umjetnička djela i ostale izložbene vrije.</t>
  </si>
  <si>
    <t xml:space="preserve">4241 Knjige  </t>
  </si>
  <si>
    <t>3223 Energija</t>
  </si>
  <si>
    <t>3225 Materijal i djelpvi za tekuće i investic.održava.</t>
  </si>
  <si>
    <t>3225 Sitan inventar i  auto gume</t>
  </si>
  <si>
    <t>4223 oprema za održavanje i zaštitu</t>
  </si>
  <si>
    <t>UKUPNI RASHODI klasa 3 i 4</t>
  </si>
  <si>
    <t>Oznaka IF</t>
  </si>
  <si>
    <t>Naziv izvora financiranja</t>
  </si>
  <si>
    <t>Izvršenje za 2022.</t>
  </si>
  <si>
    <t>Indeks 5/3</t>
  </si>
  <si>
    <t>Opći prihodi i primici</t>
  </si>
  <si>
    <t>PRIHODI</t>
  </si>
  <si>
    <t>RASHODI</t>
  </si>
  <si>
    <t>Vlastiti prihodi</t>
  </si>
  <si>
    <t>PRENESENI MANJAK</t>
  </si>
  <si>
    <t xml:space="preserve">PRIHODI </t>
  </si>
  <si>
    <t>PRENESENI VIŠAK</t>
  </si>
  <si>
    <t>Pprihodi za posebne namjene</t>
  </si>
  <si>
    <t>PREVESENI VIŠAK</t>
  </si>
  <si>
    <t>Pomoći</t>
  </si>
  <si>
    <t>Prihodi od prodaje nefinancijske imovine</t>
  </si>
  <si>
    <t>UKUPNO PRIHODI</t>
  </si>
  <si>
    <t>PRENESENI VIŠAK PRIHODA</t>
  </si>
  <si>
    <t>UKUPNI PRIHODI + PRENESENI VIŠAK PRIHODA</t>
  </si>
  <si>
    <t>UKUPNO RASHODI</t>
  </si>
  <si>
    <t>UKUPNO RASHODI + PRENESENI MANJAK</t>
  </si>
  <si>
    <t>RASPOLOŽIVI VIŠAK U SLJEDEĆEM RAZDOBLJU</t>
  </si>
  <si>
    <t>Brojčana oznaja</t>
  </si>
  <si>
    <t>Naziv funkcijske klasifikacije</t>
  </si>
  <si>
    <t>Indeks 5/6</t>
  </si>
  <si>
    <t>09</t>
  </si>
  <si>
    <t>Obrazovanje</t>
  </si>
  <si>
    <t>096</t>
  </si>
  <si>
    <t>Dodatne usluge u obrazovanju</t>
  </si>
  <si>
    <t>Brojčana oznaka
Naziv programa,aktivnosti,projekta,računa ekonomske
klasifikacije i izvora financiranja</t>
  </si>
  <si>
    <t>Indeks 4/3</t>
  </si>
  <si>
    <t>Program 4109        Djelatnist ustanova SŠ i UD</t>
  </si>
  <si>
    <t xml:space="preserve">Aktivnost A410901  Redovna djelatnost </t>
  </si>
  <si>
    <t>Opći prihodi iprimici-pojačan standard</t>
  </si>
  <si>
    <t>Izvor 1.1.3</t>
  </si>
  <si>
    <t>Naknada za rad predstavničkih i izvršnih tjela</t>
  </si>
  <si>
    <t>Izvor 1.2.2.</t>
  </si>
  <si>
    <t>Službena putovanja</t>
  </si>
  <si>
    <t xml:space="preserve">Naknada za prijevoz, za rad na terenu i odv.život </t>
  </si>
  <si>
    <t>Stručno usavršavanje zaposlenika</t>
  </si>
  <si>
    <t>Uredski materijal i ostali materijalni rashodi</t>
  </si>
  <si>
    <t>Materijal i sirovine</t>
  </si>
  <si>
    <t>Materijal i djelovi za tekuće investicijsko održav.</t>
  </si>
  <si>
    <t>Sitan inventar i auto gume</t>
  </si>
  <si>
    <t>Usluge telefona, pošte i prijevoza</t>
  </si>
  <si>
    <t>Decentralizirana sredstva - SŠ. I UD</t>
  </si>
  <si>
    <t>Usluge tekućeg investicijskog odrćavanja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</si>
  <si>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</si>
  <si>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</si>
  <si>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</si>
  <si>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</si>
  <si>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</si>
  <si>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</si>
  <si>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</si>
  <si>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</si>
  <si>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</si>
  <si>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Ostali nespomenuti radhodi poslovanja</t>
  </si>
  <si>
    <t>Bankarske usluge i usluge platnog prometa</t>
  </si>
  <si>
    <t>Zatezne kamater</t>
  </si>
  <si>
    <t>Izvor 4.3.1</t>
  </si>
  <si>
    <t>Prihodi za posebne namjene-proračunskog korisnika</t>
  </si>
  <si>
    <t>Stručna usavršavanja</t>
  </si>
  <si>
    <t xml:space="preserve">Energija </t>
  </si>
  <si>
    <t>Materijal i djelovi za tekuće investicijsko održavanje</t>
  </si>
  <si>
    <t>Sitan inventar</t>
  </si>
  <si>
    <t>Službena, radna i zaštitna odjeća i obuća</t>
  </si>
  <si>
    <t>Usluge tekućeg i investicijskog održavanja</t>
  </si>
  <si>
    <t>Zakupnine i najmnine</t>
  </si>
  <si>
    <t xml:space="preserve">Ostale usluge  </t>
  </si>
  <si>
    <t>Pristojbe i naknade</t>
  </si>
  <si>
    <t xml:space="preserve">Troškovi sudskih postupaka </t>
  </si>
  <si>
    <t>Ostali ne spomenuti rashodi</t>
  </si>
  <si>
    <t>Bankarske usluge i usluge platnog preometa</t>
  </si>
  <si>
    <t>Izvor 5.2.1</t>
  </si>
  <si>
    <t>Pomoći iz drugih proračuna proračunskim korisnicima</t>
  </si>
  <si>
    <t>Plaća za redovan rad</t>
  </si>
  <si>
    <t>Plaća za prekovremeni rad</t>
  </si>
  <si>
    <t>Ostali rashodi za zaposlene</t>
  </si>
  <si>
    <t>Doprinosi za obavezno zdravstveno osiguranje</t>
  </si>
  <si>
    <t>Zatezne kamate</t>
  </si>
  <si>
    <t>Naknade građanima i kućanstvima u naravi</t>
  </si>
  <si>
    <t>Izvor 7.1.1</t>
  </si>
  <si>
    <t>Prihodi od prodaje ili iznajmljivanja nefinan.imov. PK</t>
  </si>
  <si>
    <t>Aktivnost A410902  Izvannastavne i ostale aktivnosti</t>
  </si>
  <si>
    <t>Opći prihodi i primici-pojačani standard</t>
  </si>
  <si>
    <t>Ostali nespomenuti rashodi</t>
  </si>
  <si>
    <t>Aktivnost K410901  Održavanje i opremanje ustanova SŠ I UD</t>
  </si>
  <si>
    <t>Knjige</t>
  </si>
  <si>
    <t>Prihodi za posebne namjene proračunskog korisnika</t>
  </si>
  <si>
    <t>Uredska oprema i namještaj</t>
  </si>
  <si>
    <t>Uređaji, strojevi i oprema za ostale namjene</t>
  </si>
  <si>
    <t>Oprema za održavanje i zaštitu</t>
  </si>
  <si>
    <t>IZVRŠENJE RASHODA PREMA FUNKCIJSKOJ KLASIFIKACIJI 1.1.-30.6.2022.</t>
  </si>
  <si>
    <t>5</t>
  </si>
  <si>
    <t>6</t>
  </si>
  <si>
    <t>INDEKS 4/3</t>
  </si>
  <si>
    <t>INDEKS 4/2</t>
  </si>
  <si>
    <t>Prihodi i preneseni viškovi prema ekonomskoj klasifikaciji 1.1,-30.6.2023.</t>
  </si>
  <si>
    <t>Izvršenje 1.-6.2022</t>
  </si>
  <si>
    <t xml:space="preserve">   IZVJEŠTAJ O IZVRŠENJU FINANCIJSKOG PLANA ZA RAZDOBLJE 1.1.-30.6.2023
OPĆI DIO</t>
  </si>
  <si>
    <t>FIN. PLAN ZA 2023.</t>
  </si>
  <si>
    <t>IZVRŠENJE 1.-6.2023.</t>
  </si>
  <si>
    <t>IZVRŠENJE 1-6.2022</t>
  </si>
  <si>
    <t>FIN.PLAN 2023 R</t>
  </si>
  <si>
    <t>U Zagrebu, 30.06.2023.</t>
  </si>
  <si>
    <t>Izvršenje 1.-6.2023.</t>
  </si>
  <si>
    <t>Izvorni plan 2023</t>
  </si>
  <si>
    <t xml:space="preserve"> Tekući plan 2023</t>
  </si>
  <si>
    <t>6381 Tekuće pomoći temeljem prijenosa EU sredstava</t>
  </si>
  <si>
    <t>119,,10</t>
  </si>
  <si>
    <t>U Zagrebu 30.06.2023.</t>
  </si>
  <si>
    <t>Rashosdi prema ekonomskoj klasifikaciji 1.1.-30.6.2023.</t>
  </si>
  <si>
    <t>Tekući plan 2023</t>
  </si>
  <si>
    <t>IZVRŠENJE PRIHODA I RASHODA PO IZVORIMA FINANCIRANJA 1.1.-30.6.2023</t>
  </si>
  <si>
    <t>Izvorni plan 2023.</t>
  </si>
  <si>
    <t>Izvršenje za 2023.</t>
  </si>
  <si>
    <t>Izvršenje 2022</t>
  </si>
  <si>
    <t>Izvršenje 2023.</t>
  </si>
  <si>
    <t>Izvršenje financijskog plana prema programskoj , ekonomskoj klasifikaciju i izvorima financiranja 1.1.-30.6.2023.</t>
  </si>
  <si>
    <t>Tekući plan 2023.</t>
  </si>
  <si>
    <t>Izvor 1.2.2</t>
  </si>
  <si>
    <t xml:space="preserve">Opći prihodi i primici-decentralizirana sredstva </t>
  </si>
  <si>
    <t>Poslivni objekti</t>
  </si>
  <si>
    <t>Uređaji,strojevi i oprema za ostale namjene</t>
  </si>
  <si>
    <t>Izvo 3.1.1</t>
  </si>
  <si>
    <t>Energija</t>
  </si>
  <si>
    <t>Komunikacijska oprema</t>
  </si>
  <si>
    <t>Aktivnost T410902  Sufinanciranje projekata prijavljenih na natje.EU sr.</t>
  </si>
  <si>
    <t>Izvor 5.6.1</t>
  </si>
  <si>
    <t>Pomoći temeljem prijenosa EU sredstava</t>
  </si>
  <si>
    <t>Izvršenje financijskog plana prema programskoj , ekonomskoj klasifikaciju i izvorima financiranja 1.1-30.6.2023</t>
  </si>
  <si>
    <t>Izvršenje financijskog plana prema programskoj , ekonomskoj klasifikaciju i izvorima financiranja 1.1-30.6.2023.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</si>
</sst>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4" fontId="1" fillId="0" borderId="1" xfId="0" applyNumberFormat="1" applyFont="1" applyBorder="1"/>
    <xf numFmtId="0" fontId="1" fillId="0" borderId="0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/>
    <xf numFmtId="4" fontId="2" fillId="0" borderId="1" xfId="0" applyNumberFormat="1" applyFont="1" applyBorder="1"/>
    <xf numFmtId="4" fontId="2" fillId="0" borderId="1" xfId="0" quotePrefix="1" applyNumberFormat="1" applyFont="1" applyBorder="1"/>
    <xf numFmtId="4" fontId="1" fillId="0" borderId="1" xfId="0" quotePrefix="1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1" fontId="2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/>
    <xf numFmtId="1" fontId="4" fillId="0" borderId="1" xfId="0" applyNumberFormat="1" applyFont="1" applyBorder="1"/>
    <xf numFmtId="0" fontId="1" fillId="0" borderId="5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/>
    <xf numFmtId="1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4" workbookViewId="0">
      <selection activeCell="F12" sqref="F12"/>
    </sheetView>
  </sheetViews>
  <sheetFormatPr defaultRowHeight="15" x14ac:dyDescent="0.25"/>
  <cols>
    <col min="2" max="2" width="35.7109375" customWidth="1"/>
    <col min="3" max="3" width="15.7109375" customWidth="1"/>
    <col min="4" max="4" width="15.140625" customWidth="1"/>
    <col min="5" max="5" width="15.7109375" customWidth="1"/>
    <col min="6" max="6" width="13.85546875" customWidth="1"/>
    <col min="7" max="7" width="13.7109375" customWidth="1"/>
  </cols>
  <sheetData>
    <row r="1" spans="1:14" x14ac:dyDescent="0.25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 t="s">
        <v>3</v>
      </c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" t="s">
        <v>4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55" t="s">
        <v>203</v>
      </c>
      <c r="C6" s="56"/>
      <c r="D6" s="56"/>
      <c r="E6" s="56"/>
      <c r="F6" s="56"/>
      <c r="G6" s="56"/>
      <c r="H6" s="56"/>
      <c r="I6" s="56"/>
      <c r="J6" s="1"/>
      <c r="K6" s="1"/>
      <c r="L6" s="1"/>
      <c r="M6" s="1"/>
      <c r="N6" s="1"/>
    </row>
    <row r="7" spans="1:14" x14ac:dyDescent="0.25">
      <c r="A7" s="1"/>
      <c r="B7" s="56"/>
      <c r="C7" s="56"/>
      <c r="D7" s="56"/>
      <c r="E7" s="56"/>
      <c r="F7" s="56"/>
      <c r="G7" s="56"/>
      <c r="H7" s="56"/>
      <c r="I7" s="56"/>
      <c r="J7" s="1"/>
      <c r="K7" s="1"/>
      <c r="L7" s="1"/>
      <c r="M7" s="1"/>
      <c r="N7" s="1"/>
    </row>
    <row r="8" spans="1:14" ht="17.100000000000001" customHeight="1" x14ac:dyDescent="0.25">
      <c r="A8" s="1"/>
      <c r="B8" s="47" t="s">
        <v>5</v>
      </c>
      <c r="C8" s="3" t="s">
        <v>20</v>
      </c>
      <c r="D8" s="3" t="s">
        <v>204</v>
      </c>
      <c r="E8" s="3" t="s">
        <v>205</v>
      </c>
      <c r="F8" s="6" t="s">
        <v>199</v>
      </c>
      <c r="G8" s="6" t="s">
        <v>200</v>
      </c>
      <c r="H8" s="1"/>
      <c r="I8" s="1"/>
      <c r="J8" s="1"/>
      <c r="K8" s="1"/>
      <c r="L8" s="1"/>
      <c r="M8" s="1"/>
      <c r="N8" s="1"/>
    </row>
    <row r="9" spans="1:14" ht="9" customHeight="1" x14ac:dyDescent="0.25">
      <c r="A9" s="1"/>
      <c r="B9" s="28">
        <v>1</v>
      </c>
      <c r="C9" s="12">
        <v>2</v>
      </c>
      <c r="D9" s="12">
        <v>3</v>
      </c>
      <c r="E9" s="12">
        <v>4</v>
      </c>
      <c r="F9" s="46" t="s">
        <v>197</v>
      </c>
      <c r="G9" s="46" t="s">
        <v>198</v>
      </c>
      <c r="H9" s="1"/>
      <c r="I9" s="1"/>
      <c r="J9" s="1"/>
      <c r="K9" s="1"/>
      <c r="L9" s="1"/>
      <c r="M9" s="1"/>
      <c r="N9" s="1"/>
    </row>
    <row r="10" spans="1:14" x14ac:dyDescent="0.25">
      <c r="A10" s="1"/>
      <c r="B10" s="5" t="s">
        <v>6</v>
      </c>
      <c r="C10" s="9">
        <f>SUM(C11:C12)</f>
        <v>443158.41</v>
      </c>
      <c r="D10" s="9">
        <f>D11+D12</f>
        <v>1031920</v>
      </c>
      <c r="E10" s="9">
        <f>SUM(E11:E12)</f>
        <v>508947.32</v>
      </c>
      <c r="F10" s="17">
        <f t="shared" ref="F10:F15" si="0">E10/D10*100</f>
        <v>49.320424063880921</v>
      </c>
      <c r="G10" s="17">
        <f>E10/C10*100</f>
        <v>114.8454612426288</v>
      </c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3" t="s">
        <v>7</v>
      </c>
      <c r="C11" s="9">
        <v>443057.5</v>
      </c>
      <c r="D11" s="9">
        <v>1031720</v>
      </c>
      <c r="E11" s="9">
        <v>508883.61</v>
      </c>
      <c r="F11" s="17">
        <f t="shared" si="0"/>
        <v>49.323809754584573</v>
      </c>
      <c r="G11" s="17">
        <f>E11/C11*100</f>
        <v>114.85723862026937</v>
      </c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3" t="s">
        <v>11</v>
      </c>
      <c r="C12" s="9">
        <v>100.91</v>
      </c>
      <c r="D12" s="9">
        <v>200</v>
      </c>
      <c r="E12" s="3">
        <v>63.71</v>
      </c>
      <c r="F12" s="17">
        <f t="shared" si="0"/>
        <v>31.855</v>
      </c>
      <c r="G12" s="17">
        <f>E12/C12*100</f>
        <v>63.135467248042808</v>
      </c>
      <c r="H12" s="1"/>
      <c r="I12" s="1"/>
      <c r="J12" s="1"/>
      <c r="K12" s="1"/>
      <c r="L12" s="1"/>
      <c r="M12" s="1"/>
      <c r="N12" s="1"/>
    </row>
    <row r="13" spans="1:14" ht="17.100000000000001" customHeight="1" x14ac:dyDescent="0.25">
      <c r="A13" s="1"/>
      <c r="B13" s="4" t="s">
        <v>8</v>
      </c>
      <c r="C13" s="9">
        <f>SUM(C14:C15)</f>
        <v>393384.66000000003</v>
      </c>
      <c r="D13" s="9">
        <f>SUM(D14:D15)</f>
        <v>1031920</v>
      </c>
      <c r="E13" s="9">
        <f>SUM(E14:E15)</f>
        <v>475035.26999999996</v>
      </c>
      <c r="F13" s="17">
        <f t="shared" si="0"/>
        <v>46.034117954880223</v>
      </c>
      <c r="G13" s="17">
        <f>E13/C13*100</f>
        <v>120.75592118919938</v>
      </c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3" t="s">
        <v>9</v>
      </c>
      <c r="C14" s="9">
        <v>392464.59</v>
      </c>
      <c r="D14" s="9">
        <v>997280</v>
      </c>
      <c r="E14" s="9">
        <v>469516.41</v>
      </c>
      <c r="F14" s="17">
        <f t="shared" si="0"/>
        <v>47.079697777956035</v>
      </c>
      <c r="G14" s="17">
        <f>E14/C14*100</f>
        <v>119.63280814709931</v>
      </c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3" t="s">
        <v>10</v>
      </c>
      <c r="C15" s="9">
        <v>920.07</v>
      </c>
      <c r="D15" s="9">
        <v>34640</v>
      </c>
      <c r="E15" s="9">
        <v>5518.86</v>
      </c>
      <c r="F15" s="17">
        <f t="shared" si="0"/>
        <v>15.932043879907621</v>
      </c>
      <c r="G15" s="17">
        <f>F15/C15*100</f>
        <v>1.7316121468918255</v>
      </c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5" t="s">
        <v>12</v>
      </c>
      <c r="C16" s="9">
        <f>SUM(C10-C13)</f>
        <v>49773.749999999942</v>
      </c>
      <c r="D16" s="9">
        <f>D10-D13</f>
        <v>0</v>
      </c>
      <c r="E16" s="9">
        <f>SUM(E10-E13)</f>
        <v>33912.050000000047</v>
      </c>
      <c r="F16" s="17">
        <v>0</v>
      </c>
      <c r="G16" s="17">
        <f>E16/C16*100</f>
        <v>68.132399105954619</v>
      </c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7" t="s">
        <v>13</v>
      </c>
      <c r="C19" s="3" t="s">
        <v>206</v>
      </c>
      <c r="D19" s="3" t="s">
        <v>207</v>
      </c>
      <c r="E19" s="3" t="s">
        <v>20</v>
      </c>
      <c r="F19" s="3" t="s">
        <v>16</v>
      </c>
      <c r="G19" s="3" t="s">
        <v>17</v>
      </c>
      <c r="H19" s="1"/>
      <c r="I19" s="1"/>
      <c r="J19" s="1"/>
      <c r="K19" s="1"/>
      <c r="L19" s="1"/>
      <c r="M19" s="1"/>
      <c r="N19" s="1"/>
    </row>
    <row r="20" spans="1:14" ht="9" customHeight="1" x14ac:dyDescent="0.25">
      <c r="A20" s="1"/>
      <c r="B20" s="28">
        <v>1</v>
      </c>
      <c r="C20" s="12">
        <v>2</v>
      </c>
      <c r="D20" s="12">
        <v>3</v>
      </c>
      <c r="E20" s="12">
        <v>4</v>
      </c>
      <c r="F20" s="46" t="s">
        <v>18</v>
      </c>
      <c r="G20" s="46" t="s">
        <v>19</v>
      </c>
      <c r="H20" s="1"/>
      <c r="I20" s="1"/>
      <c r="J20" s="1"/>
      <c r="K20" s="1"/>
      <c r="L20" s="1"/>
      <c r="M20" s="1"/>
      <c r="N20" s="1"/>
    </row>
    <row r="21" spans="1:14" ht="15" customHeight="1" x14ac:dyDescent="0.25">
      <c r="A21" s="1"/>
      <c r="B21" s="3" t="s">
        <v>14</v>
      </c>
      <c r="C21" s="9">
        <v>78825.47</v>
      </c>
      <c r="D21" s="9">
        <v>78200</v>
      </c>
      <c r="E21" s="9">
        <v>80310.95</v>
      </c>
      <c r="F21" s="17">
        <f>E21/D21*100</f>
        <v>102.69942455242966</v>
      </c>
      <c r="G21" s="17">
        <f>E21/C21*100</f>
        <v>101.88451778340173</v>
      </c>
      <c r="H21" s="1"/>
      <c r="I21" s="1"/>
      <c r="J21" s="1"/>
      <c r="K21" s="1"/>
      <c r="L21" s="1"/>
      <c r="M21" s="1"/>
      <c r="N21" s="1"/>
    </row>
    <row r="22" spans="1:14" ht="15" customHeight="1" x14ac:dyDescent="0.25">
      <c r="A22" s="1"/>
      <c r="B22" s="53" t="s">
        <v>21</v>
      </c>
      <c r="C22" s="61">
        <v>128599.22</v>
      </c>
      <c r="D22" s="61">
        <v>80300</v>
      </c>
      <c r="E22" s="61">
        <v>114223</v>
      </c>
      <c r="F22" s="63">
        <f>E22/D22*100</f>
        <v>142.24533001245331</v>
      </c>
      <c r="G22" s="63">
        <f>E22/C22*100</f>
        <v>88.820911977537648</v>
      </c>
      <c r="H22" s="1"/>
      <c r="I22" s="1"/>
      <c r="J22" s="1"/>
      <c r="K22" s="1"/>
      <c r="L22" s="1"/>
      <c r="M22" s="1"/>
      <c r="N22" s="1"/>
    </row>
    <row r="23" spans="1:14" ht="15" customHeight="1" x14ac:dyDescent="0.25">
      <c r="A23" s="1"/>
      <c r="B23" s="54"/>
      <c r="C23" s="62"/>
      <c r="D23" s="62"/>
      <c r="E23" s="62"/>
      <c r="F23" s="64"/>
      <c r="G23" s="64"/>
      <c r="H23" s="1"/>
      <c r="I23" s="1"/>
      <c r="J23" s="1"/>
      <c r="K23" s="1"/>
      <c r="L23" s="1"/>
      <c r="M23" s="1"/>
      <c r="N23" s="1"/>
    </row>
    <row r="24" spans="1:14" ht="15" customHeight="1" x14ac:dyDescent="0.25">
      <c r="A24" s="1"/>
      <c r="B24" s="53" t="s">
        <v>15</v>
      </c>
      <c r="C24" s="57"/>
      <c r="D24" s="57"/>
      <c r="E24" s="57"/>
      <c r="F24" s="59"/>
      <c r="G24" s="59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54"/>
      <c r="C25" s="58"/>
      <c r="D25" s="58"/>
      <c r="E25" s="58"/>
      <c r="F25" s="60"/>
      <c r="G25" s="60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 t="s">
        <v>208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13">
    <mergeCell ref="B24:B25"/>
    <mergeCell ref="B6:I7"/>
    <mergeCell ref="C24:C25"/>
    <mergeCell ref="D24:D25"/>
    <mergeCell ref="E24:E25"/>
    <mergeCell ref="F24:F25"/>
    <mergeCell ref="G24:G25"/>
    <mergeCell ref="B22:B23"/>
    <mergeCell ref="C22:C23"/>
    <mergeCell ref="D22:D23"/>
    <mergeCell ref="E22:E23"/>
    <mergeCell ref="F22:F23"/>
    <mergeCell ref="G22:G2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workbookViewId="0">
      <selection activeCell="G23" sqref="G23"/>
    </sheetView>
  </sheetViews>
  <sheetFormatPr defaultRowHeight="15" x14ac:dyDescent="0.25"/>
  <cols>
    <col min="2" max="2" width="12.7109375" customWidth="1"/>
    <col min="3" max="3" width="42.425781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222</v>
      </c>
      <c r="I6" s="33"/>
      <c r="J6" s="33"/>
    </row>
    <row r="8" spans="1:11" ht="12.95" customHeight="1" x14ac:dyDescent="0.25">
      <c r="B8" s="82" t="s">
        <v>133</v>
      </c>
      <c r="C8" s="83"/>
      <c r="D8" s="76" t="s">
        <v>218</v>
      </c>
      <c r="E8" s="76" t="s">
        <v>223</v>
      </c>
      <c r="F8" s="76" t="s">
        <v>209</v>
      </c>
      <c r="G8" s="76" t="s">
        <v>134</v>
      </c>
      <c r="H8" s="1"/>
      <c r="I8" s="1"/>
      <c r="J8" s="1"/>
      <c r="K8" s="1"/>
    </row>
    <row r="9" spans="1:11" ht="12.95" customHeight="1" x14ac:dyDescent="0.25">
      <c r="B9" s="84"/>
      <c r="C9" s="85"/>
      <c r="D9" s="77"/>
      <c r="E9" s="77"/>
      <c r="F9" s="77"/>
      <c r="G9" s="77"/>
      <c r="H9" s="1"/>
      <c r="I9" s="1"/>
      <c r="J9" s="1"/>
      <c r="K9" s="1"/>
    </row>
    <row r="10" spans="1:11" ht="12.95" customHeight="1" x14ac:dyDescent="0.25">
      <c r="B10" s="86"/>
      <c r="C10" s="87"/>
      <c r="D10" s="78"/>
      <c r="E10" s="78"/>
      <c r="F10" s="78"/>
      <c r="G10" s="78"/>
      <c r="H10" s="1"/>
      <c r="I10" s="1"/>
      <c r="J10" s="1"/>
      <c r="K10" s="1"/>
    </row>
    <row r="11" spans="1:11" ht="8.1" customHeight="1" x14ac:dyDescent="0.25">
      <c r="B11" s="88">
        <v>1</v>
      </c>
      <c r="C11" s="89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224</v>
      </c>
      <c r="C12" s="3" t="s">
        <v>225</v>
      </c>
      <c r="D12" s="15">
        <v>2890</v>
      </c>
      <c r="E12" s="15">
        <v>2890</v>
      </c>
      <c r="F12" s="15">
        <v>0</v>
      </c>
      <c r="G12" s="52">
        <v>0</v>
      </c>
      <c r="H12" s="1"/>
      <c r="I12" s="1"/>
      <c r="J12" s="1"/>
      <c r="K12" s="1"/>
    </row>
    <row r="13" spans="1:11" ht="12.95" customHeight="1" x14ac:dyDescent="0.25">
      <c r="B13" s="13">
        <v>4212</v>
      </c>
      <c r="C13" s="50" t="s">
        <v>226</v>
      </c>
      <c r="D13" s="15">
        <v>0</v>
      </c>
      <c r="E13" s="15">
        <v>0</v>
      </c>
      <c r="F13" s="15">
        <v>0</v>
      </c>
      <c r="G13" s="52">
        <v>0</v>
      </c>
      <c r="H13" s="1"/>
      <c r="I13" s="1"/>
      <c r="J13" s="1"/>
      <c r="K13" s="1"/>
    </row>
    <row r="14" spans="1:11" ht="12.95" customHeight="1" x14ac:dyDescent="0.25">
      <c r="B14" s="13">
        <v>4227</v>
      </c>
      <c r="C14" s="49" t="s">
        <v>227</v>
      </c>
      <c r="D14" s="15">
        <v>2890</v>
      </c>
      <c r="E14" s="15">
        <v>2890</v>
      </c>
      <c r="F14" s="15">
        <v>0</v>
      </c>
      <c r="G14" s="52">
        <v>0</v>
      </c>
      <c r="H14" s="1"/>
      <c r="I14" s="1"/>
      <c r="J14" s="1"/>
      <c r="K14" s="1"/>
    </row>
    <row r="15" spans="1:11" ht="12.95" customHeight="1" x14ac:dyDescent="0.25">
      <c r="B15" s="24" t="s">
        <v>163</v>
      </c>
      <c r="C15" s="44" t="s">
        <v>192</v>
      </c>
      <c r="D15" s="9">
        <f>SUM(D16:D20)</f>
        <v>26740</v>
      </c>
      <c r="E15" s="9">
        <f>SUM(E16:E20)</f>
        <v>26740</v>
      </c>
      <c r="F15" s="9">
        <f>SUM(F16:F20)</f>
        <v>5518.8600000000006</v>
      </c>
      <c r="G15" s="17">
        <f>SUM(F15/E15*100)</f>
        <v>20.63896783844428</v>
      </c>
      <c r="H15" s="1"/>
      <c r="I15" s="1"/>
      <c r="J15" s="1"/>
      <c r="K15" s="1"/>
    </row>
    <row r="16" spans="1:11" ht="12.95" customHeight="1" x14ac:dyDescent="0.25">
      <c r="B16" s="6">
        <v>4221</v>
      </c>
      <c r="C16" s="44" t="s">
        <v>193</v>
      </c>
      <c r="D16" s="9">
        <v>10620</v>
      </c>
      <c r="E16" s="9">
        <v>10620</v>
      </c>
      <c r="F16" s="9">
        <v>3487.34</v>
      </c>
      <c r="G16" s="17">
        <f>SUM(F16/E16*100)</f>
        <v>32.837476459510363</v>
      </c>
      <c r="H16" s="1"/>
      <c r="I16" s="1"/>
      <c r="J16" s="1"/>
      <c r="K16" s="1"/>
    </row>
    <row r="17" spans="2:11" ht="12.95" customHeight="1" x14ac:dyDescent="0.25">
      <c r="B17" s="6">
        <v>4222</v>
      </c>
      <c r="C17" s="44" t="s">
        <v>230</v>
      </c>
      <c r="D17" s="9"/>
      <c r="E17" s="9"/>
      <c r="F17" s="9">
        <v>493.73</v>
      </c>
      <c r="G17" s="17">
        <v>0</v>
      </c>
      <c r="H17" s="1"/>
      <c r="I17" s="1"/>
      <c r="J17" s="1"/>
      <c r="K17" s="1"/>
    </row>
    <row r="18" spans="2:11" ht="12.95" customHeight="1" x14ac:dyDescent="0.25">
      <c r="B18" s="6">
        <v>4223</v>
      </c>
      <c r="C18" s="41" t="s">
        <v>195</v>
      </c>
      <c r="D18" s="9">
        <v>7960</v>
      </c>
      <c r="E18" s="9">
        <v>7960</v>
      </c>
      <c r="F18" s="9">
        <v>0</v>
      </c>
      <c r="G18" s="17">
        <f>SUM(F18/E18*100)</f>
        <v>0</v>
      </c>
      <c r="H18" s="1"/>
      <c r="I18" s="1"/>
      <c r="J18" s="1"/>
      <c r="K18" s="1"/>
    </row>
    <row r="19" spans="2:11" ht="12.95" customHeight="1" x14ac:dyDescent="0.25">
      <c r="B19" s="27">
        <v>4227</v>
      </c>
      <c r="C19" s="3" t="s">
        <v>194</v>
      </c>
      <c r="D19" s="9">
        <v>7560</v>
      </c>
      <c r="E19" s="9">
        <v>7560</v>
      </c>
      <c r="F19" s="9">
        <v>1149.99</v>
      </c>
      <c r="G19" s="17">
        <f>F19/E19*100</f>
        <v>15.211507936507937</v>
      </c>
      <c r="H19" s="1"/>
      <c r="I19" s="1"/>
      <c r="J19" s="1"/>
      <c r="K19" s="1"/>
    </row>
    <row r="20" spans="2:11" ht="12.95" customHeight="1" x14ac:dyDescent="0.25">
      <c r="B20" s="6">
        <v>4241</v>
      </c>
      <c r="C20" s="3" t="s">
        <v>191</v>
      </c>
      <c r="D20" s="9">
        <v>600</v>
      </c>
      <c r="E20" s="9">
        <v>600</v>
      </c>
      <c r="F20" s="9">
        <v>387.8</v>
      </c>
      <c r="G20" s="17">
        <f>SUM(F20/E20*100)</f>
        <v>64.633333333333326</v>
      </c>
      <c r="H20" s="1"/>
      <c r="I20" s="1"/>
      <c r="J20" s="1"/>
      <c r="K20" s="1"/>
    </row>
    <row r="21" spans="2:11" ht="12.95" customHeight="1" x14ac:dyDescent="0.25">
      <c r="B21" s="79" t="s">
        <v>231</v>
      </c>
      <c r="C21" s="80"/>
      <c r="D21" s="9">
        <v>1900</v>
      </c>
      <c r="E21" s="9">
        <v>1900</v>
      </c>
      <c r="F21" s="9">
        <v>5537.28</v>
      </c>
      <c r="G21" s="51">
        <f>F21/E21*100</f>
        <v>291.43578947368417</v>
      </c>
      <c r="H21" s="1"/>
      <c r="I21" s="1"/>
      <c r="J21" s="1"/>
      <c r="K21" s="1"/>
    </row>
    <row r="22" spans="2:11" ht="12.95" customHeight="1" x14ac:dyDescent="0.25">
      <c r="B22" s="24" t="s">
        <v>232</v>
      </c>
      <c r="C22" s="3" t="s">
        <v>233</v>
      </c>
      <c r="D22" s="9">
        <v>1900</v>
      </c>
      <c r="E22" s="9">
        <v>1900</v>
      </c>
      <c r="F22" s="9">
        <v>5537.28</v>
      </c>
      <c r="G22" s="51">
        <f>F22/E22*100</f>
        <v>291.43578947368417</v>
      </c>
      <c r="H22" s="1"/>
      <c r="I22" s="1"/>
      <c r="J22" s="1"/>
      <c r="K22" s="1"/>
    </row>
    <row r="23" spans="2:11" ht="12.95" customHeight="1" x14ac:dyDescent="0.25">
      <c r="B23" s="6">
        <v>3211</v>
      </c>
      <c r="C23" s="3" t="s">
        <v>141</v>
      </c>
      <c r="D23" s="9">
        <v>1900</v>
      </c>
      <c r="E23" s="9">
        <v>1900</v>
      </c>
      <c r="F23" s="9">
        <v>5537.28</v>
      </c>
      <c r="G23" s="51">
        <f>F23/E23*100</f>
        <v>291.43578947368417</v>
      </c>
      <c r="H23" s="1"/>
      <c r="I23" s="1"/>
      <c r="J23" s="1"/>
      <c r="K23" s="1"/>
    </row>
    <row r="24" spans="2:11" ht="12.95" customHeight="1" x14ac:dyDescent="0.25">
      <c r="B24" s="6"/>
      <c r="C24" s="3"/>
      <c r="D24" s="9"/>
      <c r="E24" s="9"/>
      <c r="F24" s="9"/>
      <c r="G24" s="51"/>
      <c r="H24" s="1"/>
      <c r="I24" s="1"/>
      <c r="J24" s="1"/>
      <c r="K24" s="1"/>
    </row>
    <row r="25" spans="2:11" ht="12.95" customHeight="1" x14ac:dyDescent="0.25">
      <c r="B25" s="6"/>
      <c r="C25" s="3"/>
      <c r="D25" s="9"/>
      <c r="E25" s="9"/>
      <c r="F25" s="9"/>
      <c r="G25" s="3"/>
      <c r="H25" s="1"/>
      <c r="I25" s="1"/>
      <c r="J25" s="1"/>
      <c r="K25" s="1"/>
    </row>
    <row r="28" spans="2:11" x14ac:dyDescent="0.25">
      <c r="B28" t="s">
        <v>208</v>
      </c>
    </row>
  </sheetData>
  <mergeCells count="7">
    <mergeCell ref="B21:C21"/>
    <mergeCell ref="G8:G10"/>
    <mergeCell ref="B11:C11"/>
    <mergeCell ref="B8:C10"/>
    <mergeCell ref="D8:D10"/>
    <mergeCell ref="E8:E10"/>
    <mergeCell ref="F8:F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7"/>
  <sheetViews>
    <sheetView workbookViewId="0">
      <selection activeCell="H9" sqref="H9:H10"/>
    </sheetView>
  </sheetViews>
  <sheetFormatPr defaultRowHeight="15" x14ac:dyDescent="0.25"/>
  <cols>
    <col min="1" max="1" width="6.28515625" customWidth="1"/>
    <col min="2" max="2" width="39.85546875" customWidth="1"/>
    <col min="3" max="6" width="15.7109375" customWidth="1"/>
    <col min="8" max="8" width="9.28515625" customWidth="1"/>
  </cols>
  <sheetData>
    <row r="1" spans="2:9" x14ac:dyDescent="0.25">
      <c r="B1" s="2" t="s">
        <v>45</v>
      </c>
    </row>
    <row r="2" spans="2:9" x14ac:dyDescent="0.25">
      <c r="B2" s="2" t="s">
        <v>1</v>
      </c>
    </row>
    <row r="3" spans="2:9" x14ac:dyDescent="0.25">
      <c r="B3" s="2" t="s">
        <v>46</v>
      </c>
    </row>
    <row r="4" spans="2:9" ht="12.95" customHeight="1" x14ac:dyDescent="0.25">
      <c r="B4" s="65" t="s">
        <v>201</v>
      </c>
      <c r="C4" s="65"/>
      <c r="D4" s="65"/>
      <c r="E4" s="65"/>
      <c r="F4" s="65"/>
      <c r="G4" s="65"/>
      <c r="H4" s="65"/>
      <c r="I4" s="65"/>
    </row>
    <row r="5" spans="2:9" x14ac:dyDescent="0.25">
      <c r="B5" s="10"/>
    </row>
    <row r="6" spans="2:9" ht="12" customHeight="1" x14ac:dyDescent="0.25">
      <c r="B6" s="3" t="s">
        <v>22</v>
      </c>
      <c r="C6" s="3" t="s">
        <v>202</v>
      </c>
      <c r="D6" s="3" t="s">
        <v>210</v>
      </c>
      <c r="E6" s="11" t="s">
        <v>211</v>
      </c>
      <c r="F6" s="3" t="s">
        <v>209</v>
      </c>
      <c r="G6" s="3" t="s">
        <v>24</v>
      </c>
      <c r="H6" s="3" t="s">
        <v>25</v>
      </c>
    </row>
    <row r="7" spans="2:9" ht="8.1" customHeight="1" x14ac:dyDescent="0.25">
      <c r="B7" s="13">
        <v>1</v>
      </c>
      <c r="C7" s="13">
        <v>2</v>
      </c>
      <c r="D7" s="13">
        <v>3</v>
      </c>
      <c r="E7" s="12">
        <v>4</v>
      </c>
      <c r="F7" s="12">
        <v>5</v>
      </c>
      <c r="G7" s="12">
        <v>6</v>
      </c>
      <c r="H7" s="12">
        <v>7</v>
      </c>
    </row>
    <row r="8" spans="2:9" ht="12.6" customHeight="1" x14ac:dyDescent="0.25">
      <c r="B8" s="3" t="s">
        <v>26</v>
      </c>
      <c r="C8" s="15">
        <v>443057.5</v>
      </c>
      <c r="D8" s="15">
        <v>953520</v>
      </c>
      <c r="E8" s="15">
        <v>966520</v>
      </c>
      <c r="F8" s="15">
        <v>508883.61</v>
      </c>
      <c r="G8" s="17">
        <f>SUM(F8/C8*100)</f>
        <v>114.85723862026937</v>
      </c>
      <c r="H8" s="18">
        <f>SUM(F8/E8*100)</f>
        <v>52.651120514836734</v>
      </c>
    </row>
    <row r="9" spans="2:9" ht="11.45" customHeight="1" x14ac:dyDescent="0.25">
      <c r="B9" s="53" t="s">
        <v>27</v>
      </c>
      <c r="C9" s="61">
        <v>262944.21999999997</v>
      </c>
      <c r="D9" s="61">
        <v>611200</v>
      </c>
      <c r="E9" s="61">
        <v>614500</v>
      </c>
      <c r="F9" s="61">
        <v>313515.93</v>
      </c>
      <c r="G9" s="63">
        <f>SUM(F9/C9*100)</f>
        <v>119.23286619496713</v>
      </c>
      <c r="H9" s="63">
        <f>SUM(F9/E9*100)</f>
        <v>51.019679414157849</v>
      </c>
    </row>
    <row r="10" spans="2:9" ht="11.45" customHeight="1" x14ac:dyDescent="0.25">
      <c r="B10" s="54"/>
      <c r="C10" s="62"/>
      <c r="D10" s="62"/>
      <c r="E10" s="62"/>
      <c r="F10" s="62"/>
      <c r="G10" s="64"/>
      <c r="H10" s="64"/>
    </row>
    <row r="11" spans="2:9" ht="11.45" customHeight="1" x14ac:dyDescent="0.25">
      <c r="B11" s="53" t="s">
        <v>28</v>
      </c>
      <c r="C11" s="61">
        <v>262944.21999999997</v>
      </c>
      <c r="D11" s="61">
        <v>609300</v>
      </c>
      <c r="E11" s="61">
        <v>612600</v>
      </c>
      <c r="F11" s="61">
        <v>313515.93</v>
      </c>
      <c r="G11" s="63">
        <f>SUM(F11/C11*100)</f>
        <v>119.23286619496713</v>
      </c>
      <c r="H11" s="63">
        <f>SUM(F11/E11*100)</f>
        <v>51.17791870714985</v>
      </c>
    </row>
    <row r="12" spans="2:9" ht="11.45" customHeight="1" x14ac:dyDescent="0.25">
      <c r="B12" s="54"/>
      <c r="C12" s="62"/>
      <c r="D12" s="62"/>
      <c r="E12" s="62"/>
      <c r="F12" s="62"/>
      <c r="G12" s="64"/>
      <c r="H12" s="64"/>
    </row>
    <row r="13" spans="2:9" ht="11.45" customHeight="1" x14ac:dyDescent="0.25">
      <c r="B13" s="53" t="s">
        <v>212</v>
      </c>
      <c r="C13" s="61">
        <v>0</v>
      </c>
      <c r="D13" s="61">
        <v>1900</v>
      </c>
      <c r="E13" s="61">
        <v>1900</v>
      </c>
      <c r="F13" s="61">
        <v>0</v>
      </c>
      <c r="G13" s="63">
        <v>0</v>
      </c>
      <c r="H13" s="63">
        <f>SUM(F13/E13*100)</f>
        <v>0</v>
      </c>
    </row>
    <row r="14" spans="2:9" ht="11.45" customHeight="1" x14ac:dyDescent="0.25">
      <c r="B14" s="54"/>
      <c r="C14" s="62"/>
      <c r="D14" s="62"/>
      <c r="E14" s="62"/>
      <c r="F14" s="62"/>
      <c r="G14" s="64"/>
      <c r="H14" s="64"/>
    </row>
    <row r="15" spans="2:9" ht="11.45" customHeight="1" x14ac:dyDescent="0.25">
      <c r="B15" s="53" t="s">
        <v>29</v>
      </c>
      <c r="C15" s="61">
        <v>0</v>
      </c>
      <c r="D15" s="61">
        <v>0</v>
      </c>
      <c r="E15" s="61">
        <v>0</v>
      </c>
      <c r="F15" s="61">
        <v>0</v>
      </c>
      <c r="G15" s="63">
        <v>0</v>
      </c>
      <c r="H15" s="63">
        <v>0</v>
      </c>
    </row>
    <row r="16" spans="2:9" ht="11.45" customHeight="1" x14ac:dyDescent="0.25">
      <c r="B16" s="54"/>
      <c r="C16" s="62"/>
      <c r="D16" s="62"/>
      <c r="E16" s="62"/>
      <c r="F16" s="62"/>
      <c r="G16" s="64"/>
      <c r="H16" s="64"/>
    </row>
    <row r="17" spans="2:8" x14ac:dyDescent="0.25">
      <c r="B17" s="14" t="s">
        <v>47</v>
      </c>
      <c r="C17" s="15" t="s">
        <v>213</v>
      </c>
      <c r="D17" s="15">
        <v>140</v>
      </c>
      <c r="E17" s="15">
        <v>140</v>
      </c>
      <c r="F17" s="15">
        <v>6.89</v>
      </c>
      <c r="G17" s="18">
        <v>0</v>
      </c>
      <c r="H17" s="18">
        <f>SUM(F17/E17*100)</f>
        <v>4.9214285714285708</v>
      </c>
    </row>
    <row r="18" spans="2:8" ht="11.45" customHeight="1" x14ac:dyDescent="0.25">
      <c r="B18" s="53" t="s">
        <v>30</v>
      </c>
      <c r="C18" s="61">
        <v>83429.42</v>
      </c>
      <c r="D18" s="61">
        <v>150000</v>
      </c>
      <c r="E18" s="61">
        <v>150000</v>
      </c>
      <c r="F18" s="61">
        <v>87833.44</v>
      </c>
      <c r="G18" s="63">
        <f>SUM(F18/C18*100)</f>
        <v>105.27873740462297</v>
      </c>
      <c r="H18" s="63">
        <f>SUM(F18/E18*100)</f>
        <v>58.555626666666669</v>
      </c>
    </row>
    <row r="19" spans="2:8" ht="11.45" customHeight="1" x14ac:dyDescent="0.25">
      <c r="B19" s="54"/>
      <c r="C19" s="62"/>
      <c r="D19" s="62"/>
      <c r="E19" s="62"/>
      <c r="F19" s="62"/>
      <c r="G19" s="64"/>
      <c r="H19" s="64"/>
    </row>
    <row r="20" spans="2:8" ht="12.6" customHeight="1" x14ac:dyDescent="0.25">
      <c r="B20" s="14" t="s">
        <v>31</v>
      </c>
      <c r="C20" s="15">
        <v>83429.42</v>
      </c>
      <c r="D20" s="15">
        <v>150000</v>
      </c>
      <c r="E20" s="15">
        <v>150000</v>
      </c>
      <c r="F20" s="15">
        <v>87833.44</v>
      </c>
      <c r="G20" s="18">
        <f>SUM(F20/C20*100)</f>
        <v>105.27873740462297</v>
      </c>
      <c r="H20" s="18">
        <f>SUM(F20/E20*100)</f>
        <v>58.555626666666669</v>
      </c>
    </row>
    <row r="21" spans="2:8" ht="12.6" customHeight="1" x14ac:dyDescent="0.25">
      <c r="B21" s="3" t="s">
        <v>32</v>
      </c>
      <c r="C21" s="15">
        <v>83429.42</v>
      </c>
      <c r="D21" s="15">
        <v>150000</v>
      </c>
      <c r="E21" s="15">
        <v>150000</v>
      </c>
      <c r="F21" s="15">
        <v>87833.44</v>
      </c>
      <c r="G21" s="18">
        <f>SUM(F21/C21*100)</f>
        <v>105.27873740462297</v>
      </c>
      <c r="H21" s="18">
        <f>SUM(F21/E21*100)</f>
        <v>58.555626666666669</v>
      </c>
    </row>
    <row r="22" spans="2:8" ht="12.6" customHeight="1" x14ac:dyDescent="0.25">
      <c r="B22" s="3" t="s">
        <v>33</v>
      </c>
      <c r="C22" s="15">
        <v>0</v>
      </c>
      <c r="D22" s="15">
        <v>660</v>
      </c>
      <c r="E22" s="15">
        <v>8760</v>
      </c>
      <c r="F22" s="15">
        <v>0</v>
      </c>
      <c r="G22" s="18"/>
      <c r="H22" s="18"/>
    </row>
    <row r="23" spans="2:8" ht="12.6" customHeight="1" x14ac:dyDescent="0.25">
      <c r="B23" s="3" t="s">
        <v>34</v>
      </c>
      <c r="C23" s="15">
        <v>0</v>
      </c>
      <c r="D23" s="15">
        <v>660</v>
      </c>
      <c r="E23" s="15">
        <v>8760</v>
      </c>
      <c r="F23" s="15">
        <v>0</v>
      </c>
      <c r="G23" s="18"/>
      <c r="H23" s="18"/>
    </row>
    <row r="24" spans="2:8" ht="12.6" customHeight="1" x14ac:dyDescent="0.25">
      <c r="B24" s="3" t="s">
        <v>35</v>
      </c>
      <c r="C24" s="15">
        <v>0</v>
      </c>
      <c r="D24" s="15">
        <v>660</v>
      </c>
      <c r="E24" s="15">
        <v>8760</v>
      </c>
      <c r="F24" s="15">
        <v>0</v>
      </c>
      <c r="G24" s="18"/>
      <c r="H24" s="18"/>
    </row>
    <row r="25" spans="2:8" ht="12.6" customHeight="1" x14ac:dyDescent="0.25">
      <c r="B25" s="3" t="s">
        <v>36</v>
      </c>
      <c r="C25" s="15">
        <v>0</v>
      </c>
      <c r="D25" s="15">
        <v>0</v>
      </c>
      <c r="E25" s="15">
        <v>0</v>
      </c>
      <c r="F25" s="15">
        <v>0</v>
      </c>
      <c r="G25" s="18"/>
      <c r="H25" s="18"/>
    </row>
    <row r="26" spans="2:8" ht="12.6" customHeight="1" x14ac:dyDescent="0.25">
      <c r="B26" s="3" t="s">
        <v>37</v>
      </c>
      <c r="C26" s="15">
        <f>SUM(C27)</f>
        <v>95940.3</v>
      </c>
      <c r="D26" s="15">
        <v>191520</v>
      </c>
      <c r="E26" s="15">
        <v>193120</v>
      </c>
      <c r="F26" s="15">
        <v>107527.35</v>
      </c>
      <c r="G26" s="18">
        <f t="shared" ref="G26:G35" si="0">SUM(F26/C26*100)</f>
        <v>112.07735435473936</v>
      </c>
      <c r="H26" s="18">
        <f>SUM(F26/E26*100)</f>
        <v>55.679033761391885</v>
      </c>
    </row>
    <row r="27" spans="2:8" ht="12.6" customHeight="1" x14ac:dyDescent="0.25">
      <c r="B27" s="3" t="s">
        <v>38</v>
      </c>
      <c r="C27" s="15">
        <f>SUM(C28:C29)</f>
        <v>95940.3</v>
      </c>
      <c r="D27" s="15">
        <v>191520</v>
      </c>
      <c r="E27" s="15">
        <v>185220</v>
      </c>
      <c r="F27" s="15">
        <v>107527.35</v>
      </c>
      <c r="G27" s="18">
        <f t="shared" si="0"/>
        <v>112.07735435473936</v>
      </c>
      <c r="H27" s="18">
        <f>SUM(F27/E27*100)</f>
        <v>58.053854875283449</v>
      </c>
    </row>
    <row r="28" spans="2:8" ht="12.6" customHeight="1" x14ac:dyDescent="0.25">
      <c r="B28" s="3" t="s">
        <v>39</v>
      </c>
      <c r="C28" s="15">
        <v>95940.3</v>
      </c>
      <c r="D28" s="15">
        <v>183620</v>
      </c>
      <c r="E28" s="15">
        <v>185220</v>
      </c>
      <c r="F28" s="15">
        <v>91826.74</v>
      </c>
      <c r="G28" s="18">
        <f t="shared" si="0"/>
        <v>95.712375300056394</v>
      </c>
      <c r="H28" s="18">
        <f>SUM(F28/E28*100)</f>
        <v>49.577119101608901</v>
      </c>
    </row>
    <row r="29" spans="2:8" ht="12.6" customHeight="1" x14ac:dyDescent="0.25">
      <c r="B29" s="3" t="s">
        <v>48</v>
      </c>
      <c r="C29" s="9">
        <v>0</v>
      </c>
      <c r="D29" s="16">
        <v>7900</v>
      </c>
      <c r="E29" s="15">
        <v>7900</v>
      </c>
      <c r="F29" s="15">
        <v>15700.61</v>
      </c>
      <c r="G29" s="18">
        <v>0</v>
      </c>
      <c r="H29" s="18">
        <f>F29/E29*100</f>
        <v>198.74189873417723</v>
      </c>
    </row>
    <row r="30" spans="2:8" ht="12.6" customHeight="1" x14ac:dyDescent="0.25">
      <c r="B30" s="3" t="s">
        <v>41</v>
      </c>
      <c r="C30" s="15">
        <f>SUM(C31)</f>
        <v>100.91</v>
      </c>
      <c r="D30" s="16">
        <v>200</v>
      </c>
      <c r="E30" s="15">
        <v>90</v>
      </c>
      <c r="F30" s="15">
        <v>63.71</v>
      </c>
      <c r="G30" s="18">
        <f t="shared" si="0"/>
        <v>63.135467248042808</v>
      </c>
      <c r="H30" s="18">
        <f t="shared" ref="H30:H35" si="1">SUM(F30/E30*100)</f>
        <v>70.788888888888891</v>
      </c>
    </row>
    <row r="31" spans="2:8" ht="12.6" customHeight="1" x14ac:dyDescent="0.25">
      <c r="B31" s="3" t="s">
        <v>42</v>
      </c>
      <c r="C31" s="15">
        <v>100.91</v>
      </c>
      <c r="D31" s="16">
        <v>200</v>
      </c>
      <c r="E31" s="15">
        <v>90</v>
      </c>
      <c r="F31" s="15">
        <v>63.71</v>
      </c>
      <c r="G31" s="18">
        <f t="shared" si="0"/>
        <v>63.135467248042808</v>
      </c>
      <c r="H31" s="18">
        <f t="shared" si="1"/>
        <v>70.788888888888891</v>
      </c>
    </row>
    <row r="32" spans="2:8" ht="12.6" customHeight="1" x14ac:dyDescent="0.25">
      <c r="B32" s="11" t="s">
        <v>40</v>
      </c>
      <c r="C32" s="15">
        <v>78825.47</v>
      </c>
      <c r="D32" s="15">
        <v>78200</v>
      </c>
      <c r="E32" s="15">
        <v>80300</v>
      </c>
      <c r="F32" s="15">
        <v>80310.95</v>
      </c>
      <c r="G32" s="18">
        <f t="shared" si="0"/>
        <v>101.88451778340173</v>
      </c>
      <c r="H32" s="18">
        <f t="shared" si="1"/>
        <v>100.01363636363637</v>
      </c>
    </row>
    <row r="33" spans="2:8" ht="12.6" customHeight="1" x14ac:dyDescent="0.25">
      <c r="B33" s="3" t="s">
        <v>43</v>
      </c>
      <c r="C33" s="15">
        <v>78825.47</v>
      </c>
      <c r="D33" s="15">
        <v>78200</v>
      </c>
      <c r="E33" s="15">
        <v>80300</v>
      </c>
      <c r="F33" s="15">
        <v>80310.95</v>
      </c>
      <c r="G33" s="18">
        <f t="shared" si="0"/>
        <v>101.88451778340173</v>
      </c>
      <c r="H33" s="18">
        <f t="shared" si="1"/>
        <v>100.01363636363637</v>
      </c>
    </row>
    <row r="34" spans="2:8" ht="12.6" customHeight="1" x14ac:dyDescent="0.25">
      <c r="B34" s="3" t="s">
        <v>44</v>
      </c>
      <c r="C34" s="15">
        <v>78825.47</v>
      </c>
      <c r="D34" s="15">
        <v>78200</v>
      </c>
      <c r="E34" s="15">
        <v>80300</v>
      </c>
      <c r="F34" s="15">
        <v>80310.95</v>
      </c>
      <c r="G34" s="18">
        <f t="shared" si="0"/>
        <v>101.88451778340173</v>
      </c>
      <c r="H34" s="18">
        <f t="shared" si="1"/>
        <v>100.01363636363637</v>
      </c>
    </row>
    <row r="35" spans="2:8" ht="12.6" customHeight="1" x14ac:dyDescent="0.25">
      <c r="B35" s="11" t="s">
        <v>49</v>
      </c>
      <c r="C35" s="9">
        <f>SUM(C8+C30+C32)</f>
        <v>521983.88</v>
      </c>
      <c r="D35" s="9">
        <f>SUM(D8+D30+D32)</f>
        <v>1031920</v>
      </c>
      <c r="E35" s="15">
        <f>SUM(E8+E30+E32)</f>
        <v>1046910</v>
      </c>
      <c r="F35" s="15">
        <f>SUM(F8+F30+F34)</f>
        <v>589258.27</v>
      </c>
      <c r="G35" s="18">
        <f t="shared" si="0"/>
        <v>112.88821218003898</v>
      </c>
      <c r="H35" s="17">
        <f t="shared" si="1"/>
        <v>56.285475351271842</v>
      </c>
    </row>
    <row r="37" spans="2:8" x14ac:dyDescent="0.25">
      <c r="B37" s="19" t="s">
        <v>214</v>
      </c>
    </row>
  </sheetData>
  <mergeCells count="36">
    <mergeCell ref="F15:F16"/>
    <mergeCell ref="G15:G16"/>
    <mergeCell ref="H15:H16"/>
    <mergeCell ref="B18:B19"/>
    <mergeCell ref="C18:C19"/>
    <mergeCell ref="D18:D19"/>
    <mergeCell ref="E18:E19"/>
    <mergeCell ref="F18:F19"/>
    <mergeCell ref="G18:G19"/>
    <mergeCell ref="H18:H19"/>
    <mergeCell ref="B15:B16"/>
    <mergeCell ref="C15:C16"/>
    <mergeCell ref="D15:D16"/>
    <mergeCell ref="E15:E16"/>
    <mergeCell ref="C9:C10"/>
    <mergeCell ref="D9:D10"/>
    <mergeCell ref="E9:E10"/>
    <mergeCell ref="C11:C12"/>
    <mergeCell ref="D11:D12"/>
    <mergeCell ref="E11:E12"/>
    <mergeCell ref="B4:I4"/>
    <mergeCell ref="B9:B10"/>
    <mergeCell ref="B11:B12"/>
    <mergeCell ref="B13:B14"/>
    <mergeCell ref="G9:G10"/>
    <mergeCell ref="H9:H10"/>
    <mergeCell ref="G11:G12"/>
    <mergeCell ref="H11:H12"/>
    <mergeCell ref="G13:G14"/>
    <mergeCell ref="H13:H14"/>
    <mergeCell ref="C13:C14"/>
    <mergeCell ref="D13:D14"/>
    <mergeCell ref="E13:E14"/>
    <mergeCell ref="F13:F14"/>
    <mergeCell ref="F9:F10"/>
    <mergeCell ref="F11:F1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workbookViewId="0">
      <selection activeCell="H40" sqref="H40"/>
    </sheetView>
  </sheetViews>
  <sheetFormatPr defaultRowHeight="15" x14ac:dyDescent="0.25"/>
  <cols>
    <col min="2" max="2" width="40.7109375" customWidth="1"/>
    <col min="3" max="6" width="15.7109375" customWidth="1"/>
  </cols>
  <sheetData>
    <row r="1" spans="1:12" x14ac:dyDescent="0.25">
      <c r="A1" s="2" t="s">
        <v>45</v>
      </c>
    </row>
    <row r="2" spans="1:12" x14ac:dyDescent="0.25">
      <c r="A2" s="2" t="s">
        <v>1</v>
      </c>
    </row>
    <row r="3" spans="1:12" x14ac:dyDescent="0.25">
      <c r="A3" s="2" t="s">
        <v>46</v>
      </c>
    </row>
    <row r="5" spans="1:12" x14ac:dyDescent="0.25">
      <c r="B5" s="65" t="s">
        <v>215</v>
      </c>
      <c r="C5" s="65"/>
      <c r="D5" s="65"/>
      <c r="E5" s="65"/>
      <c r="F5" s="65"/>
      <c r="G5" s="65"/>
      <c r="H5" s="65"/>
      <c r="I5" s="65"/>
    </row>
    <row r="6" spans="1:12" ht="12" customHeight="1" x14ac:dyDescent="0.25">
      <c r="A6" s="1"/>
      <c r="B6" s="3" t="s">
        <v>50</v>
      </c>
      <c r="C6" s="3" t="s">
        <v>23</v>
      </c>
      <c r="D6" s="3" t="s">
        <v>210</v>
      </c>
      <c r="E6" s="3" t="s">
        <v>216</v>
      </c>
      <c r="F6" s="3" t="s">
        <v>209</v>
      </c>
      <c r="G6" s="3" t="s">
        <v>24</v>
      </c>
      <c r="H6" s="3" t="s">
        <v>25</v>
      </c>
      <c r="I6" s="1"/>
      <c r="J6" s="1"/>
      <c r="K6" s="1"/>
      <c r="L6" s="1"/>
    </row>
    <row r="7" spans="1:12" ht="8.1" customHeight="1" x14ac:dyDescent="0.25">
      <c r="A7" s="1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"/>
      <c r="J7" s="1"/>
      <c r="K7" s="1"/>
      <c r="L7" s="1"/>
    </row>
    <row r="8" spans="1:12" ht="12" customHeight="1" x14ac:dyDescent="0.25">
      <c r="A8" s="1"/>
      <c r="B8" s="5" t="s">
        <v>52</v>
      </c>
      <c r="C8" s="20">
        <f>C9+C15+'List3 (2)'!C12+'List3 (2)'!C16</f>
        <v>392464.58999999997</v>
      </c>
      <c r="D8" s="20">
        <f>D9+D15+'List3 (2)'!D12+'List3 (2)'!D16</f>
        <v>997280</v>
      </c>
      <c r="E8" s="20">
        <f>SUM(E9+E15+'List3 (2)'!E12)+'List3 (2)'!E16</f>
        <v>1012270</v>
      </c>
      <c r="F8" s="20">
        <f>F9+F15+'List3 (2)'!F12+'List3 (2)'!F16</f>
        <v>469516.41000000003</v>
      </c>
      <c r="G8" s="20">
        <f>SUM(F8/C8*100)</f>
        <v>119.63280814709935</v>
      </c>
      <c r="H8" s="20">
        <f t="shared" ref="H8:H40" si="0">SUM(F8/E8*100)</f>
        <v>46.382527388937739</v>
      </c>
      <c r="I8" s="1"/>
      <c r="J8" s="1"/>
      <c r="K8" s="1"/>
      <c r="L8" s="1"/>
    </row>
    <row r="9" spans="1:12" ht="12" customHeight="1" x14ac:dyDescent="0.25">
      <c r="A9" s="1"/>
      <c r="B9" s="5" t="s">
        <v>53</v>
      </c>
      <c r="C9" s="20">
        <f>SUM(C10+C13+C14)</f>
        <v>254138.09</v>
      </c>
      <c r="D9" s="20">
        <f>SUM(D10+D13+D14)</f>
        <v>584100</v>
      </c>
      <c r="E9" s="20">
        <f>SUM(E10+E13+E14)</f>
        <v>587400</v>
      </c>
      <c r="F9" s="20">
        <f>SUM(F10+F13+F14)</f>
        <v>292116.82</v>
      </c>
      <c r="G9" s="20">
        <f>SUM(F9/C9*100)</f>
        <v>114.94413135787713</v>
      </c>
      <c r="H9" s="20">
        <f t="shared" si="0"/>
        <v>49.730476676881175</v>
      </c>
      <c r="I9" s="1"/>
      <c r="J9" s="1"/>
      <c r="K9" s="1"/>
      <c r="L9" s="1"/>
    </row>
    <row r="10" spans="1:12" ht="12" customHeight="1" x14ac:dyDescent="0.25">
      <c r="A10" s="1"/>
      <c r="B10" s="5" t="s">
        <v>51</v>
      </c>
      <c r="C10" s="20">
        <f>SUM(C11:C12)</f>
        <v>206504.97</v>
      </c>
      <c r="D10" s="20">
        <f>SUM(D11:D12)</f>
        <v>482100</v>
      </c>
      <c r="E10" s="20">
        <f>SUM(E11:E12)</f>
        <v>482100</v>
      </c>
      <c r="F10" s="20">
        <f>SUM(F11:F12)</f>
        <v>240033.47</v>
      </c>
      <c r="G10" s="20">
        <f>SUM(F10/C10*100)</f>
        <v>116.23617097448067</v>
      </c>
      <c r="H10" s="20">
        <f t="shared" si="0"/>
        <v>49.789145405517523</v>
      </c>
      <c r="I10" s="1"/>
      <c r="J10" s="1"/>
      <c r="K10" s="1"/>
      <c r="L10" s="1"/>
    </row>
    <row r="11" spans="1:12" ht="12" customHeight="1" x14ac:dyDescent="0.25">
      <c r="A11" s="1"/>
      <c r="B11" s="3" t="s">
        <v>54</v>
      </c>
      <c r="C11" s="9">
        <v>205673.09</v>
      </c>
      <c r="D11" s="9">
        <v>480500</v>
      </c>
      <c r="E11" s="9">
        <v>480500</v>
      </c>
      <c r="F11" s="9">
        <v>238097.52</v>
      </c>
      <c r="G11" s="9">
        <f>SUM(F11/C11*100)</f>
        <v>115.76503275173238</v>
      </c>
      <c r="H11" s="9">
        <f t="shared" si="0"/>
        <v>49.552033298647238</v>
      </c>
      <c r="I11" s="1"/>
      <c r="J11" s="1"/>
      <c r="K11" s="1"/>
      <c r="L11" s="1"/>
    </row>
    <row r="12" spans="1:12" ht="12" customHeight="1" x14ac:dyDescent="0.25">
      <c r="A12" s="1"/>
      <c r="B12" s="3" t="s">
        <v>55</v>
      </c>
      <c r="C12" s="9">
        <v>831.88</v>
      </c>
      <c r="D12" s="9">
        <v>1600</v>
      </c>
      <c r="E12" s="9">
        <v>1600</v>
      </c>
      <c r="F12" s="9">
        <v>1935.95</v>
      </c>
      <c r="G12" s="9">
        <f>F12/C12*100</f>
        <v>232.71986344184259</v>
      </c>
      <c r="H12" s="9">
        <f t="shared" si="0"/>
        <v>120.996875</v>
      </c>
      <c r="I12" s="1"/>
      <c r="J12" s="1"/>
      <c r="K12" s="1"/>
      <c r="L12" s="1"/>
    </row>
    <row r="13" spans="1:12" ht="12" customHeight="1" x14ac:dyDescent="0.25">
      <c r="A13" s="1"/>
      <c r="B13" s="3" t="s">
        <v>56</v>
      </c>
      <c r="C13" s="9">
        <v>13551</v>
      </c>
      <c r="D13" s="9">
        <v>22500</v>
      </c>
      <c r="E13" s="9">
        <v>25800</v>
      </c>
      <c r="F13" s="9">
        <v>12429.29</v>
      </c>
      <c r="G13" s="9">
        <f t="shared" ref="G13:G39" si="1">SUM(F13/C13*100)</f>
        <v>91.722308316729396</v>
      </c>
      <c r="H13" s="9">
        <f t="shared" si="0"/>
        <v>48.175542635658921</v>
      </c>
      <c r="I13" s="1"/>
      <c r="J13" s="1"/>
      <c r="K13" s="1"/>
      <c r="L13" s="1"/>
    </row>
    <row r="14" spans="1:12" ht="12" customHeight="1" x14ac:dyDescent="0.25">
      <c r="A14" s="1"/>
      <c r="B14" s="3" t="s">
        <v>57</v>
      </c>
      <c r="C14" s="9">
        <v>34082.120000000003</v>
      </c>
      <c r="D14" s="9">
        <v>79500</v>
      </c>
      <c r="E14" s="9">
        <v>79500</v>
      </c>
      <c r="F14" s="9">
        <v>39654.06</v>
      </c>
      <c r="G14" s="9">
        <f t="shared" si="1"/>
        <v>116.34857221323085</v>
      </c>
      <c r="H14" s="9">
        <f t="shared" si="0"/>
        <v>49.879320754716979</v>
      </c>
      <c r="I14" s="1"/>
      <c r="J14" s="1"/>
      <c r="K14" s="1"/>
      <c r="L14" s="1"/>
    </row>
    <row r="15" spans="1:12" ht="12" customHeight="1" x14ac:dyDescent="0.25">
      <c r="A15" s="1"/>
      <c r="B15" s="5" t="s">
        <v>58</v>
      </c>
      <c r="C15" s="20">
        <f>C16+C20+C27+C37</f>
        <v>136051.39000000001</v>
      </c>
      <c r="D15" s="20">
        <f>D16+D20+D27+D37</f>
        <v>406780</v>
      </c>
      <c r="E15" s="20">
        <f>E16+E20+E27+E37</f>
        <v>418470</v>
      </c>
      <c r="F15" s="20">
        <f>F16+F20+F27+F37</f>
        <v>172839.35</v>
      </c>
      <c r="G15" s="20">
        <f t="shared" si="1"/>
        <v>127.03975314033909</v>
      </c>
      <c r="H15" s="20">
        <f t="shared" si="0"/>
        <v>41.30268597509977</v>
      </c>
      <c r="I15" s="1"/>
      <c r="J15" s="1"/>
      <c r="K15" s="1"/>
      <c r="L15" s="1"/>
    </row>
    <row r="16" spans="1:12" ht="12" customHeight="1" x14ac:dyDescent="0.25">
      <c r="A16" s="1"/>
      <c r="B16" s="5" t="s">
        <v>59</v>
      </c>
      <c r="C16" s="20">
        <f>SUM(C17:C19)</f>
        <v>11929.6</v>
      </c>
      <c r="D16" s="20">
        <f>SUM(D17:D19)</f>
        <v>31770</v>
      </c>
      <c r="E16" s="20">
        <f>SUM(E17:E19)</f>
        <v>39470</v>
      </c>
      <c r="F16" s="20">
        <f>SUM(F17:F19)</f>
        <v>22374.699999999997</v>
      </c>
      <c r="G16" s="20">
        <f t="shared" si="1"/>
        <v>187.55616282188839</v>
      </c>
      <c r="H16" s="20">
        <f t="shared" si="0"/>
        <v>56.687864200658723</v>
      </c>
      <c r="I16" s="1"/>
      <c r="J16" s="1"/>
      <c r="K16" s="1"/>
      <c r="L16" s="1"/>
    </row>
    <row r="17" spans="1:12" ht="12" customHeight="1" x14ac:dyDescent="0.25">
      <c r="A17" s="1"/>
      <c r="B17" s="3" t="s">
        <v>60</v>
      </c>
      <c r="C17" s="9">
        <v>1488.77</v>
      </c>
      <c r="D17" s="9">
        <v>8830</v>
      </c>
      <c r="E17" s="9">
        <v>16030</v>
      </c>
      <c r="F17" s="9">
        <v>10758.4</v>
      </c>
      <c r="G17" s="9">
        <f t="shared" si="1"/>
        <v>722.63680756597728</v>
      </c>
      <c r="H17" s="9">
        <f t="shared" si="0"/>
        <v>67.114160948222079</v>
      </c>
      <c r="I17" s="1"/>
      <c r="J17" s="1"/>
      <c r="K17" s="1"/>
      <c r="L17" s="1"/>
    </row>
    <row r="18" spans="1:12" ht="12" customHeight="1" x14ac:dyDescent="0.25">
      <c r="A18" s="1"/>
      <c r="B18" s="14" t="s">
        <v>61</v>
      </c>
      <c r="C18" s="9">
        <v>9419.5300000000007</v>
      </c>
      <c r="D18" s="9">
        <v>20170</v>
      </c>
      <c r="E18" s="9">
        <v>20670</v>
      </c>
      <c r="F18" s="9">
        <v>10175.299999999999</v>
      </c>
      <c r="G18" s="9">
        <f t="shared" si="1"/>
        <v>108.02343641349408</v>
      </c>
      <c r="H18" s="9">
        <f t="shared" si="0"/>
        <v>49.22738268021287</v>
      </c>
      <c r="I18" s="1"/>
      <c r="J18" s="1"/>
      <c r="K18" s="1"/>
      <c r="L18" s="1"/>
    </row>
    <row r="19" spans="1:12" ht="12" customHeight="1" x14ac:dyDescent="0.25">
      <c r="A19" s="1"/>
      <c r="B19" s="3" t="s">
        <v>62</v>
      </c>
      <c r="C19" s="9">
        <v>1021.3</v>
      </c>
      <c r="D19" s="9">
        <v>2770</v>
      </c>
      <c r="E19" s="9">
        <v>2770</v>
      </c>
      <c r="F19" s="9">
        <v>1441</v>
      </c>
      <c r="G19" s="9">
        <f t="shared" si="1"/>
        <v>141.09468324684227</v>
      </c>
      <c r="H19" s="9">
        <f t="shared" si="0"/>
        <v>52.021660649819488</v>
      </c>
      <c r="I19" s="1"/>
      <c r="J19" s="1"/>
      <c r="K19" s="1"/>
      <c r="L19" s="1"/>
    </row>
    <row r="20" spans="1:12" ht="12" customHeight="1" x14ac:dyDescent="0.25">
      <c r="A20" s="1"/>
      <c r="B20" s="5" t="s">
        <v>63</v>
      </c>
      <c r="C20" s="20">
        <f>SUM(C21:C26)</f>
        <v>83525.8</v>
      </c>
      <c r="D20" s="20">
        <f>SUM(D21:D26)</f>
        <v>230170</v>
      </c>
      <c r="E20" s="20">
        <f>SUM(E21:E26)</f>
        <v>227670</v>
      </c>
      <c r="F20" s="20">
        <f>SUM(F21:F26)</f>
        <v>104373.17000000001</v>
      </c>
      <c r="G20" s="9">
        <f t="shared" si="1"/>
        <v>124.95919823575473</v>
      </c>
      <c r="H20" s="9">
        <f t="shared" si="0"/>
        <v>45.844059384196427</v>
      </c>
      <c r="I20" s="1"/>
      <c r="J20" s="1"/>
      <c r="K20" s="1"/>
      <c r="L20" s="1"/>
    </row>
    <row r="21" spans="1:12" ht="12" customHeight="1" x14ac:dyDescent="0.25">
      <c r="A21" s="1"/>
      <c r="B21" s="3" t="s">
        <v>64</v>
      </c>
      <c r="C21" s="9">
        <v>6630.04</v>
      </c>
      <c r="D21" s="9">
        <v>16230</v>
      </c>
      <c r="E21" s="9">
        <v>14630</v>
      </c>
      <c r="F21" s="9">
        <v>6838.26</v>
      </c>
      <c r="G21" s="9">
        <f t="shared" si="1"/>
        <v>103.14055420480118</v>
      </c>
      <c r="H21" s="9">
        <f t="shared" si="0"/>
        <v>46.741353383458652</v>
      </c>
      <c r="I21" s="1"/>
      <c r="J21" s="1"/>
      <c r="K21" s="1"/>
      <c r="L21" s="1"/>
    </row>
    <row r="22" spans="1:12" ht="12" customHeight="1" x14ac:dyDescent="0.25">
      <c r="A22" s="1"/>
      <c r="B22" s="3" t="s">
        <v>65</v>
      </c>
      <c r="C22" s="9">
        <v>46626.91</v>
      </c>
      <c r="D22" s="9">
        <v>129250</v>
      </c>
      <c r="E22" s="9">
        <v>131350</v>
      </c>
      <c r="F22" s="9">
        <v>56569.26</v>
      </c>
      <c r="G22" s="9">
        <f t="shared" si="1"/>
        <v>121.32320155892809</v>
      </c>
      <c r="H22" s="9">
        <f t="shared" si="0"/>
        <v>43.067575180814622</v>
      </c>
      <c r="I22" s="1"/>
      <c r="J22" s="1"/>
      <c r="K22" s="1"/>
      <c r="L22" s="1"/>
    </row>
    <row r="23" spans="1:12" ht="12" customHeight="1" x14ac:dyDescent="0.25">
      <c r="A23" s="1"/>
      <c r="B23" s="3" t="s">
        <v>100</v>
      </c>
      <c r="C23" s="9">
        <v>22984.45</v>
      </c>
      <c r="D23" s="9">
        <v>45300</v>
      </c>
      <c r="E23" s="9">
        <v>42300</v>
      </c>
      <c r="F23" s="9">
        <v>32863.550000000003</v>
      </c>
      <c r="G23" s="9">
        <f t="shared" si="1"/>
        <v>142.98166804078409</v>
      </c>
      <c r="H23" s="9">
        <f t="shared" si="0"/>
        <v>77.691607565011822</v>
      </c>
      <c r="I23" s="1"/>
      <c r="J23" s="1"/>
      <c r="K23" s="1"/>
      <c r="L23" s="1"/>
    </row>
    <row r="24" spans="1:12" ht="12" customHeight="1" x14ac:dyDescent="0.25">
      <c r="A24" s="1"/>
      <c r="B24" s="3" t="s">
        <v>101</v>
      </c>
      <c r="C24" s="9">
        <v>6372.59</v>
      </c>
      <c r="D24" s="9">
        <v>17260</v>
      </c>
      <c r="E24" s="9">
        <v>17260</v>
      </c>
      <c r="F24" s="9">
        <v>5032.8500000000004</v>
      </c>
      <c r="G24" s="9">
        <f t="shared" si="1"/>
        <v>78.976522889437419</v>
      </c>
      <c r="H24" s="9">
        <f t="shared" si="0"/>
        <v>29.159038238702205</v>
      </c>
      <c r="I24" s="1"/>
      <c r="J24" s="1"/>
      <c r="K24" s="1"/>
      <c r="L24" s="1"/>
    </row>
    <row r="25" spans="1:12" ht="12" customHeight="1" x14ac:dyDescent="0.25">
      <c r="A25" s="1"/>
      <c r="B25" s="3" t="s">
        <v>102</v>
      </c>
      <c r="C25" s="9">
        <v>911.81</v>
      </c>
      <c r="D25" s="9">
        <v>20130</v>
      </c>
      <c r="E25" s="9">
        <v>20130</v>
      </c>
      <c r="F25" s="9">
        <v>3069.25</v>
      </c>
      <c r="G25" s="9">
        <f t="shared" si="1"/>
        <v>336.61069740406447</v>
      </c>
      <c r="H25" s="9">
        <f t="shared" si="0"/>
        <v>15.2471435668157</v>
      </c>
      <c r="I25" s="1"/>
      <c r="J25" s="1"/>
      <c r="K25" s="1"/>
      <c r="L25" s="1"/>
    </row>
    <row r="26" spans="1:12" ht="12" customHeight="1" x14ac:dyDescent="0.25">
      <c r="A26" s="1"/>
      <c r="B26" s="3" t="s">
        <v>66</v>
      </c>
      <c r="C26" s="9">
        <v>0</v>
      </c>
      <c r="D26" s="9">
        <v>2000</v>
      </c>
      <c r="E26" s="9">
        <v>2000</v>
      </c>
      <c r="F26" s="9">
        <v>0</v>
      </c>
      <c r="G26" s="9">
        <v>0</v>
      </c>
      <c r="H26" s="9">
        <f t="shared" si="0"/>
        <v>0</v>
      </c>
      <c r="I26" s="1"/>
      <c r="J26" s="1"/>
      <c r="K26" s="1"/>
      <c r="L26" s="1"/>
    </row>
    <row r="27" spans="1:12" ht="12" customHeight="1" x14ac:dyDescent="0.25">
      <c r="A27" s="1"/>
      <c r="B27" s="5" t="s">
        <v>67</v>
      </c>
      <c r="C27" s="20">
        <f>SUM(C28:C36)</f>
        <v>35663.89</v>
      </c>
      <c r="D27" s="20">
        <f>SUM(D28:D36)</f>
        <v>125850</v>
      </c>
      <c r="E27" s="20">
        <f>SUM(E28:E36)</f>
        <v>124240</v>
      </c>
      <c r="F27" s="20">
        <f>SUM(F28:F36)</f>
        <v>34979.379999999997</v>
      </c>
      <c r="G27" s="20">
        <f t="shared" si="1"/>
        <v>98.08066366288142</v>
      </c>
      <c r="H27" s="20">
        <f t="shared" si="0"/>
        <v>28.154684481648417</v>
      </c>
      <c r="I27" s="1"/>
      <c r="J27" s="1"/>
      <c r="K27" s="1"/>
      <c r="L27" s="1"/>
    </row>
    <row r="28" spans="1:12" ht="12" customHeight="1" x14ac:dyDescent="0.25">
      <c r="A28" s="1"/>
      <c r="B28" s="3" t="s">
        <v>68</v>
      </c>
      <c r="C28" s="9">
        <v>1003.62</v>
      </c>
      <c r="D28" s="9">
        <v>3270</v>
      </c>
      <c r="E28" s="9">
        <v>3270</v>
      </c>
      <c r="F28" s="9">
        <v>1014.11</v>
      </c>
      <c r="G28" s="9">
        <f t="shared" si="1"/>
        <v>101.04521631693271</v>
      </c>
      <c r="H28" s="9">
        <f t="shared" si="0"/>
        <v>31.012538226299696</v>
      </c>
      <c r="I28" s="1"/>
      <c r="J28" s="1"/>
      <c r="K28" s="1"/>
      <c r="L28" s="1"/>
    </row>
    <row r="29" spans="1:12" ht="12" customHeight="1" x14ac:dyDescent="0.25">
      <c r="A29" s="1"/>
      <c r="B29" s="3" t="s">
        <v>69</v>
      </c>
      <c r="C29" s="9">
        <v>3152</v>
      </c>
      <c r="D29" s="9">
        <v>49110</v>
      </c>
      <c r="E29" s="9">
        <v>54150</v>
      </c>
      <c r="F29" s="9">
        <v>5398.88</v>
      </c>
      <c r="G29" s="9">
        <f t="shared" si="1"/>
        <v>171.28426395939087</v>
      </c>
      <c r="H29" s="9">
        <f t="shared" si="0"/>
        <v>9.9702308402585409</v>
      </c>
      <c r="I29" s="1"/>
      <c r="J29" s="1"/>
      <c r="K29" s="1"/>
      <c r="L29" s="1"/>
    </row>
    <row r="30" spans="1:12" ht="12" customHeight="1" x14ac:dyDescent="0.25">
      <c r="A30" s="1"/>
      <c r="B30" s="3" t="s">
        <v>70</v>
      </c>
      <c r="C30" s="9">
        <v>191.12</v>
      </c>
      <c r="D30" s="9">
        <v>630</v>
      </c>
      <c r="E30" s="9">
        <v>630</v>
      </c>
      <c r="F30" s="9">
        <v>191.16</v>
      </c>
      <c r="G30" s="9">
        <f t="shared" si="1"/>
        <v>100.02092925910422</v>
      </c>
      <c r="H30" s="9">
        <f t="shared" si="0"/>
        <v>30.342857142857145</v>
      </c>
      <c r="I30" s="1"/>
      <c r="J30" s="1"/>
      <c r="K30" s="1"/>
      <c r="L30" s="1"/>
    </row>
    <row r="31" spans="1:12" ht="12" customHeight="1" x14ac:dyDescent="0.25">
      <c r="A31" s="1"/>
      <c r="B31" s="3" t="s">
        <v>71</v>
      </c>
      <c r="C31" s="9">
        <v>14437.45</v>
      </c>
      <c r="D31" s="9">
        <v>33890</v>
      </c>
      <c r="E31" s="9">
        <v>31240</v>
      </c>
      <c r="F31" s="9">
        <v>14515.55</v>
      </c>
      <c r="G31" s="9">
        <f t="shared" si="1"/>
        <v>100.54095425438703</v>
      </c>
      <c r="H31" s="9">
        <f t="shared" si="0"/>
        <v>46.464628681177977</v>
      </c>
      <c r="I31" s="1"/>
      <c r="J31" s="1"/>
      <c r="K31" s="1"/>
      <c r="L31" s="1"/>
    </row>
    <row r="32" spans="1:12" ht="12" customHeight="1" x14ac:dyDescent="0.25">
      <c r="A32" s="1"/>
      <c r="B32" s="3" t="s">
        <v>72</v>
      </c>
      <c r="C32" s="9">
        <v>206.21</v>
      </c>
      <c r="D32" s="9">
        <v>500</v>
      </c>
      <c r="E32" s="9">
        <v>500</v>
      </c>
      <c r="F32" s="9">
        <v>171.6</v>
      </c>
      <c r="G32" s="9">
        <f t="shared" si="1"/>
        <v>83.216138887541831</v>
      </c>
      <c r="H32" s="9">
        <f t="shared" si="0"/>
        <v>34.32</v>
      </c>
      <c r="I32" s="1"/>
      <c r="J32" s="1"/>
      <c r="K32" s="1"/>
      <c r="L32" s="1"/>
    </row>
    <row r="33" spans="1:12" ht="12" customHeight="1" x14ac:dyDescent="0.25">
      <c r="A33" s="1"/>
      <c r="B33" s="3" t="s">
        <v>73</v>
      </c>
      <c r="C33" s="9">
        <v>3274.27</v>
      </c>
      <c r="D33" s="9">
        <v>6050</v>
      </c>
      <c r="E33" s="9">
        <v>6050</v>
      </c>
      <c r="F33" s="9">
        <v>672.99</v>
      </c>
      <c r="G33" s="9">
        <f t="shared" si="1"/>
        <v>20.553894455863446</v>
      </c>
      <c r="H33" s="9">
        <f t="shared" si="0"/>
        <v>11.123801652892562</v>
      </c>
      <c r="I33" s="1"/>
      <c r="J33" s="1"/>
      <c r="K33" s="1"/>
      <c r="L33" s="1"/>
    </row>
    <row r="34" spans="1:12" ht="12" customHeight="1" x14ac:dyDescent="0.25">
      <c r="A34" s="1"/>
      <c r="B34" s="3" t="s">
        <v>74</v>
      </c>
      <c r="C34" s="9">
        <v>6700.55</v>
      </c>
      <c r="D34" s="9">
        <v>16270</v>
      </c>
      <c r="E34" s="9">
        <v>12270</v>
      </c>
      <c r="F34" s="9">
        <v>5234.16</v>
      </c>
      <c r="G34" s="9">
        <f t="shared" si="1"/>
        <v>78.11537858832483</v>
      </c>
      <c r="H34" s="9">
        <f t="shared" si="0"/>
        <v>42.658190709046458</v>
      </c>
      <c r="I34" s="1"/>
      <c r="J34" s="1"/>
      <c r="K34" s="1"/>
      <c r="L34" s="1"/>
    </row>
    <row r="35" spans="1:12" ht="12" customHeight="1" x14ac:dyDescent="0.25">
      <c r="A35" s="1"/>
      <c r="B35" s="3" t="s">
        <v>75</v>
      </c>
      <c r="C35" s="9">
        <v>6395.14</v>
      </c>
      <c r="D35" s="9">
        <v>12970</v>
      </c>
      <c r="E35" s="9">
        <v>12970</v>
      </c>
      <c r="F35" s="9">
        <v>7417.03</v>
      </c>
      <c r="G35" s="9">
        <f t="shared" si="1"/>
        <v>115.97916542874745</v>
      </c>
      <c r="H35" s="9">
        <f t="shared" si="0"/>
        <v>57.186044718581343</v>
      </c>
      <c r="I35" s="1"/>
      <c r="J35" s="1"/>
      <c r="K35" s="1"/>
      <c r="L35" s="1"/>
    </row>
    <row r="36" spans="1:12" ht="12" customHeight="1" x14ac:dyDescent="0.25">
      <c r="A36" s="1"/>
      <c r="B36" s="3" t="s">
        <v>76</v>
      </c>
      <c r="C36" s="9">
        <v>303.52999999999997</v>
      </c>
      <c r="D36" s="9">
        <v>3160</v>
      </c>
      <c r="E36" s="9">
        <v>3160</v>
      </c>
      <c r="F36" s="9">
        <v>363.9</v>
      </c>
      <c r="G36" s="9">
        <f t="shared" si="1"/>
        <v>119.88930254011136</v>
      </c>
      <c r="H36" s="9">
        <f t="shared" si="0"/>
        <v>11.515822784810126</v>
      </c>
      <c r="I36" s="1"/>
      <c r="J36" s="1"/>
      <c r="K36" s="1"/>
      <c r="L36" s="1"/>
    </row>
    <row r="37" spans="1:12" ht="12" customHeight="1" x14ac:dyDescent="0.25">
      <c r="A37" s="1"/>
      <c r="B37" s="5" t="s">
        <v>77</v>
      </c>
      <c r="C37" s="21">
        <f>C38+C39+C40+'List3 (2)'!C8+'List3 (2)'!C9+'List3 (2)'!C10+'List3 (2)'!C11</f>
        <v>4932.1000000000004</v>
      </c>
      <c r="D37" s="20">
        <f>D38+D39+D40+'List3 (2)'!D8+'List3 (2)'!D9+'List3 (2)'!D10+'List3 (2)'!D11</f>
        <v>18990</v>
      </c>
      <c r="E37" s="20">
        <f>E38+E39+E40+'List3 (2)'!E8+'List3 (2)'!E9+'List3 (2)'!E10+'List3 (2)'!E11</f>
        <v>27090</v>
      </c>
      <c r="F37" s="20">
        <f>F38+F39+F40+'List3 (2)'!F8+'List3 (2)'!F9+'List3 (2)'!F10+'List3 (2)'!F11</f>
        <v>11112.099999999999</v>
      </c>
      <c r="G37" s="20">
        <f t="shared" si="1"/>
        <v>225.30159566918749</v>
      </c>
      <c r="H37" s="20">
        <f t="shared" si="0"/>
        <v>41.019195275009224</v>
      </c>
      <c r="I37" s="1"/>
      <c r="J37" s="1"/>
      <c r="K37" s="1"/>
      <c r="L37" s="1"/>
    </row>
    <row r="38" spans="1:12" ht="12" customHeight="1" x14ac:dyDescent="0.25">
      <c r="A38" s="1"/>
      <c r="B38" s="3" t="s">
        <v>78</v>
      </c>
      <c r="C38" s="9">
        <v>616.76</v>
      </c>
      <c r="D38" s="9">
        <v>2260</v>
      </c>
      <c r="E38" s="9">
        <v>3360</v>
      </c>
      <c r="F38" s="9">
        <v>511.98</v>
      </c>
      <c r="G38" s="9">
        <f t="shared" si="1"/>
        <v>83.011219923471046</v>
      </c>
      <c r="H38" s="9">
        <f t="shared" si="0"/>
        <v>15.237500000000001</v>
      </c>
      <c r="I38" s="1"/>
      <c r="J38" s="1"/>
      <c r="K38" s="1"/>
      <c r="L38" s="1"/>
    </row>
    <row r="39" spans="1:12" ht="12" customHeight="1" x14ac:dyDescent="0.25">
      <c r="A39" s="1"/>
      <c r="B39" s="3" t="s">
        <v>79</v>
      </c>
      <c r="C39" s="9">
        <v>256.95999999999998</v>
      </c>
      <c r="D39" s="9">
        <v>1230</v>
      </c>
      <c r="E39" s="9">
        <v>1230</v>
      </c>
      <c r="F39" s="9">
        <v>285.5</v>
      </c>
      <c r="G39" s="9">
        <f t="shared" si="1"/>
        <v>111.1067870485679</v>
      </c>
      <c r="H39" s="9">
        <f t="shared" si="0"/>
        <v>23.211382113821138</v>
      </c>
      <c r="I39" s="1"/>
      <c r="J39" s="1"/>
      <c r="K39" s="1"/>
      <c r="L39" s="1"/>
    </row>
    <row r="40" spans="1:12" ht="12" customHeight="1" x14ac:dyDescent="0.25">
      <c r="A40" s="1"/>
      <c r="B40" s="3" t="s">
        <v>80</v>
      </c>
      <c r="C40" s="9">
        <v>0</v>
      </c>
      <c r="D40" s="9">
        <v>130</v>
      </c>
      <c r="E40" s="9">
        <v>130</v>
      </c>
      <c r="F40" s="9">
        <v>27.55</v>
      </c>
      <c r="G40" s="9">
        <v>0</v>
      </c>
      <c r="H40" s="9">
        <f t="shared" si="0"/>
        <v>21.192307692307693</v>
      </c>
      <c r="I40" s="1"/>
      <c r="J40" s="1"/>
      <c r="K40" s="1"/>
      <c r="L40" s="1"/>
    </row>
    <row r="41" spans="1:12" ht="12.75" customHeight="1" x14ac:dyDescent="0.25">
      <c r="A41" s="1"/>
      <c r="I41" s="1"/>
      <c r="J41" s="1"/>
      <c r="K41" s="1"/>
      <c r="L41" s="1"/>
    </row>
  </sheetData>
  <mergeCells count="1">
    <mergeCell ref="B5:I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"/>
  <sheetViews>
    <sheetView workbookViewId="0">
      <selection activeCell="H28" sqref="H28"/>
    </sheetView>
  </sheetViews>
  <sheetFormatPr defaultRowHeight="15" x14ac:dyDescent="0.25"/>
  <cols>
    <col min="2" max="2" width="40.7109375" customWidth="1"/>
    <col min="3" max="6" width="15.7109375" customWidth="1"/>
  </cols>
  <sheetData>
    <row r="1" spans="1:12" x14ac:dyDescent="0.25">
      <c r="A1" s="2" t="s">
        <v>45</v>
      </c>
    </row>
    <row r="2" spans="1:12" x14ac:dyDescent="0.25">
      <c r="A2" s="2" t="s">
        <v>1</v>
      </c>
    </row>
    <row r="3" spans="1:12" x14ac:dyDescent="0.25">
      <c r="A3" s="2" t="s">
        <v>46</v>
      </c>
    </row>
    <row r="5" spans="1:12" x14ac:dyDescent="0.25">
      <c r="B5" s="65" t="s">
        <v>215</v>
      </c>
      <c r="C5" s="65"/>
      <c r="D5" s="65"/>
      <c r="E5" s="65"/>
      <c r="F5" s="65"/>
      <c r="G5" s="65"/>
      <c r="H5" s="65"/>
      <c r="I5" s="65"/>
    </row>
    <row r="6" spans="1:12" ht="12" customHeight="1" x14ac:dyDescent="0.25">
      <c r="A6" s="1"/>
      <c r="B6" s="3" t="s">
        <v>50</v>
      </c>
      <c r="C6" s="3" t="s">
        <v>23</v>
      </c>
      <c r="D6" s="3" t="s">
        <v>210</v>
      </c>
      <c r="E6" s="3" t="s">
        <v>216</v>
      </c>
      <c r="F6" s="3" t="s">
        <v>209</v>
      </c>
      <c r="G6" s="3" t="s">
        <v>24</v>
      </c>
      <c r="H6" s="3" t="s">
        <v>25</v>
      </c>
      <c r="I6" s="1"/>
      <c r="J6" s="1"/>
      <c r="K6" s="1"/>
      <c r="L6" s="1"/>
    </row>
    <row r="7" spans="1:12" ht="8.1" customHeight="1" x14ac:dyDescent="0.25">
      <c r="A7" s="1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"/>
      <c r="J7" s="1"/>
      <c r="K7" s="1"/>
      <c r="L7" s="1"/>
    </row>
    <row r="8" spans="1:12" ht="12" customHeight="1" x14ac:dyDescent="0.25">
      <c r="A8" s="1"/>
      <c r="B8" s="3" t="s">
        <v>81</v>
      </c>
      <c r="C8" s="9">
        <v>66.36</v>
      </c>
      <c r="D8" s="9">
        <v>130</v>
      </c>
      <c r="E8" s="9">
        <v>130</v>
      </c>
      <c r="F8" s="9">
        <v>85</v>
      </c>
      <c r="G8" s="17">
        <f>SUM(F8/C8*100)</f>
        <v>128.08921036769138</v>
      </c>
      <c r="H8" s="18">
        <f t="shared" ref="H8:H15" si="0">SUM(F8/E8*100)</f>
        <v>65.384615384615387</v>
      </c>
      <c r="I8" s="1"/>
      <c r="J8" s="1"/>
      <c r="K8" s="1"/>
      <c r="L8" s="1"/>
    </row>
    <row r="9" spans="1:12" ht="12" customHeight="1" x14ac:dyDescent="0.25">
      <c r="A9" s="1"/>
      <c r="B9" s="3" t="s">
        <v>82</v>
      </c>
      <c r="C9" s="9">
        <v>734.95</v>
      </c>
      <c r="D9" s="9">
        <v>2260</v>
      </c>
      <c r="E9" s="9">
        <v>2260</v>
      </c>
      <c r="F9" s="9">
        <v>988.79</v>
      </c>
      <c r="G9" s="17">
        <f>SUM(F9/C9*100)</f>
        <v>134.53840397305939</v>
      </c>
      <c r="H9" s="17">
        <f t="shared" si="0"/>
        <v>43.751769911504425</v>
      </c>
      <c r="I9" s="1"/>
      <c r="J9" s="1"/>
      <c r="K9" s="1"/>
      <c r="L9" s="1"/>
    </row>
    <row r="10" spans="1:12" ht="12" customHeight="1" x14ac:dyDescent="0.25">
      <c r="A10" s="1"/>
      <c r="B10" s="3" t="s">
        <v>83</v>
      </c>
      <c r="C10" s="9">
        <v>0</v>
      </c>
      <c r="D10" s="9">
        <v>900</v>
      </c>
      <c r="E10" s="9">
        <v>4900</v>
      </c>
      <c r="F10" s="9">
        <v>2457.4499999999998</v>
      </c>
      <c r="G10" s="17">
        <v>0</v>
      </c>
      <c r="H10" s="17">
        <f t="shared" si="0"/>
        <v>50.152040816326526</v>
      </c>
      <c r="I10" s="1"/>
      <c r="J10" s="1"/>
      <c r="K10" s="1"/>
      <c r="L10" s="1"/>
    </row>
    <row r="11" spans="1:12" ht="12" customHeight="1" x14ac:dyDescent="0.25">
      <c r="A11" s="1"/>
      <c r="B11" s="3" t="s">
        <v>84</v>
      </c>
      <c r="C11" s="9">
        <v>3257.07</v>
      </c>
      <c r="D11" s="9">
        <v>12080</v>
      </c>
      <c r="E11" s="9">
        <v>15080</v>
      </c>
      <c r="F11" s="9">
        <v>6755.83</v>
      </c>
      <c r="G11" s="17">
        <f>SUM(F11/C11*100)</f>
        <v>207.42047300180838</v>
      </c>
      <c r="H11" s="17">
        <f t="shared" si="0"/>
        <v>44.79993368700265</v>
      </c>
      <c r="I11" s="1"/>
      <c r="J11" s="1"/>
      <c r="K11" s="1"/>
      <c r="L11" s="1"/>
    </row>
    <row r="12" spans="1:12" ht="12" customHeight="1" x14ac:dyDescent="0.25">
      <c r="A12" s="1"/>
      <c r="B12" s="5" t="s">
        <v>85</v>
      </c>
      <c r="C12" s="20">
        <f>SUM(C13)</f>
        <v>1728.51</v>
      </c>
      <c r="D12" s="20">
        <f>SUM(D13)</f>
        <v>6400</v>
      </c>
      <c r="E12" s="20">
        <f>SUM(E13)</f>
        <v>6400</v>
      </c>
      <c r="F12" s="20">
        <f>SUM(F13)</f>
        <v>4560.24</v>
      </c>
      <c r="G12" s="25">
        <f>SUM(F12/C12*100)</f>
        <v>263.82491278615686</v>
      </c>
      <c r="H12" s="25">
        <f t="shared" si="0"/>
        <v>71.253749999999997</v>
      </c>
      <c r="I12" s="1"/>
      <c r="J12" s="1"/>
      <c r="K12" s="1"/>
      <c r="L12" s="1"/>
    </row>
    <row r="13" spans="1:12" ht="12" customHeight="1" x14ac:dyDescent="0.25">
      <c r="A13" s="1"/>
      <c r="B13" s="5" t="s">
        <v>86</v>
      </c>
      <c r="C13" s="20">
        <f>SUM(C14:C15)</f>
        <v>1728.51</v>
      </c>
      <c r="D13" s="20">
        <f>SUM(D14:D15)</f>
        <v>6400</v>
      </c>
      <c r="E13" s="20">
        <f>SUM(E14:E15)</f>
        <v>6400</v>
      </c>
      <c r="F13" s="20">
        <f>SUM(F14:F15)</f>
        <v>4560.24</v>
      </c>
      <c r="G13" s="25">
        <f>SUM(F13/C13*100)</f>
        <v>263.82491278615686</v>
      </c>
      <c r="H13" s="25">
        <f t="shared" si="0"/>
        <v>71.253749999999997</v>
      </c>
      <c r="I13" s="1"/>
      <c r="J13" s="1"/>
      <c r="K13" s="1"/>
      <c r="L13" s="1"/>
    </row>
    <row r="14" spans="1:12" ht="12" customHeight="1" x14ac:dyDescent="0.25">
      <c r="A14" s="1"/>
      <c r="B14" s="3" t="s">
        <v>87</v>
      </c>
      <c r="C14" s="9">
        <v>1322.69</v>
      </c>
      <c r="D14" s="9">
        <v>2270</v>
      </c>
      <c r="E14" s="9">
        <v>2270</v>
      </c>
      <c r="F14" s="9">
        <v>1652.87</v>
      </c>
      <c r="G14" s="17">
        <f>SUM(F14/C14*100)</f>
        <v>124.96276527379808</v>
      </c>
      <c r="H14" s="17">
        <f t="shared" si="0"/>
        <v>72.813656387665191</v>
      </c>
      <c r="I14" s="1"/>
      <c r="J14" s="1"/>
      <c r="K14" s="1"/>
      <c r="L14" s="1"/>
    </row>
    <row r="15" spans="1:12" ht="12" customHeight="1" x14ac:dyDescent="0.25">
      <c r="A15" s="1"/>
      <c r="B15" s="3" t="s">
        <v>88</v>
      </c>
      <c r="C15" s="9">
        <v>405.82</v>
      </c>
      <c r="D15" s="9">
        <v>4130</v>
      </c>
      <c r="E15" s="9">
        <v>4130</v>
      </c>
      <c r="F15" s="9">
        <v>2907.37</v>
      </c>
      <c r="G15" s="17">
        <f>SUM(F15/C15*100)</f>
        <v>716.41860923562172</v>
      </c>
      <c r="H15" s="17">
        <f t="shared" si="0"/>
        <v>70.396368038740917</v>
      </c>
      <c r="I15" s="1"/>
      <c r="J15" s="1"/>
      <c r="K15" s="1"/>
      <c r="L15" s="1"/>
    </row>
    <row r="16" spans="1:12" ht="12" customHeight="1" x14ac:dyDescent="0.25">
      <c r="A16" s="1"/>
      <c r="B16" s="66" t="s">
        <v>89</v>
      </c>
      <c r="C16" s="68">
        <f>SUM(C18)</f>
        <v>546.6</v>
      </c>
      <c r="D16" s="68">
        <f>SUM(D18)</f>
        <v>0</v>
      </c>
      <c r="E16" s="68">
        <f>SUM(E18)</f>
        <v>0</v>
      </c>
      <c r="F16" s="68">
        <f>SUM(F18)</f>
        <v>0</v>
      </c>
      <c r="G16" s="70">
        <v>0</v>
      </c>
      <c r="H16" s="70">
        <v>0</v>
      </c>
      <c r="I16" s="1"/>
      <c r="J16" s="1"/>
      <c r="K16" s="1"/>
      <c r="L16" s="1"/>
    </row>
    <row r="17" spans="1:12" ht="12" customHeight="1" x14ac:dyDescent="0.25">
      <c r="A17" s="1"/>
      <c r="B17" s="67"/>
      <c r="C17" s="69"/>
      <c r="D17" s="69"/>
      <c r="E17" s="69"/>
      <c r="F17" s="69"/>
      <c r="G17" s="71"/>
      <c r="H17" s="71"/>
      <c r="I17" s="1"/>
      <c r="J17" s="1"/>
      <c r="K17" s="1"/>
      <c r="L17" s="1"/>
    </row>
    <row r="18" spans="1:12" ht="12" customHeight="1" x14ac:dyDescent="0.25">
      <c r="A18" s="1"/>
      <c r="B18" s="3" t="s">
        <v>90</v>
      </c>
      <c r="C18" s="9">
        <v>546.6</v>
      </c>
      <c r="D18" s="9">
        <v>0</v>
      </c>
      <c r="E18" s="9">
        <v>0</v>
      </c>
      <c r="F18" s="9">
        <v>0</v>
      </c>
      <c r="G18" s="17">
        <v>0</v>
      </c>
      <c r="H18" s="17">
        <v>0</v>
      </c>
      <c r="I18" s="1"/>
      <c r="J18" s="1"/>
      <c r="K18" s="1"/>
      <c r="L18" s="1"/>
    </row>
    <row r="19" spans="1:12" ht="12" customHeight="1" x14ac:dyDescent="0.25">
      <c r="A19" s="1"/>
      <c r="B19" s="8" t="s">
        <v>91</v>
      </c>
      <c r="C19" s="20">
        <f>SUM(C20)</f>
        <v>920.07</v>
      </c>
      <c r="D19" s="20">
        <f>SUM(D20)</f>
        <v>34640</v>
      </c>
      <c r="E19" s="20">
        <f>SUM(E20)</f>
        <v>34640</v>
      </c>
      <c r="F19" s="20">
        <f>SUM(F20)</f>
        <v>5518.8600000000006</v>
      </c>
      <c r="G19" s="25">
        <f>SUM(F19/C19*100)</f>
        <v>599.83044768332854</v>
      </c>
      <c r="H19" s="25">
        <f t="shared" ref="H19:H25" si="1">SUM(F19/E19*100)</f>
        <v>15.932043879907622</v>
      </c>
      <c r="I19" s="1"/>
      <c r="J19" s="1"/>
      <c r="K19" s="1"/>
      <c r="L19" s="1"/>
    </row>
    <row r="20" spans="1:12" ht="12" customHeight="1" x14ac:dyDescent="0.25">
      <c r="A20" s="1" t="s">
        <v>92</v>
      </c>
      <c r="B20" s="5" t="s">
        <v>93</v>
      </c>
      <c r="C20" s="20">
        <f>SUM(C26+C21)</f>
        <v>920.07</v>
      </c>
      <c r="D20" s="20">
        <f>SUM(D21+D26)</f>
        <v>34640</v>
      </c>
      <c r="E20" s="20">
        <f>SUM(E21+E26)</f>
        <v>34640</v>
      </c>
      <c r="F20" s="20">
        <f>SUM(F26+F21)</f>
        <v>5518.8600000000006</v>
      </c>
      <c r="G20" s="25">
        <f>SUM(F20/C20*100)</f>
        <v>599.83044768332854</v>
      </c>
      <c r="H20" s="25">
        <f t="shared" si="1"/>
        <v>15.932043879907622</v>
      </c>
      <c r="I20" s="1"/>
      <c r="J20" s="1"/>
      <c r="K20" s="1"/>
      <c r="L20" s="1"/>
    </row>
    <row r="21" spans="1:12" ht="12" customHeight="1" x14ac:dyDescent="0.25">
      <c r="A21" s="1"/>
      <c r="B21" s="5" t="s">
        <v>94</v>
      </c>
      <c r="C21" s="20">
        <f>SUM(C22:C25)</f>
        <v>767.57</v>
      </c>
      <c r="D21" s="20">
        <f>SUM(D22:D25)</f>
        <v>33500</v>
      </c>
      <c r="E21" s="20">
        <f>SUM(E22:E25)</f>
        <v>33500</v>
      </c>
      <c r="F21" s="20">
        <f>SUM(F22:F25)</f>
        <v>5131.0600000000004</v>
      </c>
      <c r="G21" s="25">
        <f>SUM(F21/C21*100)</f>
        <v>668.48105058822</v>
      </c>
      <c r="H21" s="25">
        <f t="shared" si="1"/>
        <v>15.316597014925373</v>
      </c>
      <c r="I21" s="1"/>
      <c r="J21" s="1"/>
      <c r="K21" s="1"/>
      <c r="L21" s="1"/>
    </row>
    <row r="22" spans="1:12" ht="12" customHeight="1" x14ac:dyDescent="0.25">
      <c r="A22" s="1"/>
      <c r="B22" s="3" t="s">
        <v>95</v>
      </c>
      <c r="C22" s="9">
        <v>211.83</v>
      </c>
      <c r="D22" s="9">
        <v>15090</v>
      </c>
      <c r="E22" s="9">
        <v>15090</v>
      </c>
      <c r="F22" s="9">
        <v>3487.34</v>
      </c>
      <c r="G22" s="17">
        <f>F22/C22*100</f>
        <v>1646.2918377944579</v>
      </c>
      <c r="H22" s="17">
        <f t="shared" si="1"/>
        <v>23.110271703114645</v>
      </c>
      <c r="I22" s="1"/>
      <c r="J22" s="1"/>
      <c r="K22" s="1"/>
      <c r="L22" s="1"/>
    </row>
    <row r="23" spans="1:12" ht="12" customHeight="1" x14ac:dyDescent="0.25">
      <c r="A23" s="1"/>
      <c r="B23" s="23" t="s">
        <v>96</v>
      </c>
      <c r="C23" s="9">
        <v>0</v>
      </c>
      <c r="D23" s="9">
        <v>0</v>
      </c>
      <c r="E23" s="9">
        <v>0</v>
      </c>
      <c r="F23" s="9">
        <v>493.73</v>
      </c>
      <c r="G23" s="17">
        <v>0</v>
      </c>
      <c r="H23" s="17">
        <v>0</v>
      </c>
      <c r="I23" s="1"/>
      <c r="J23" s="1"/>
      <c r="K23" s="1"/>
      <c r="L23" s="1"/>
    </row>
    <row r="24" spans="1:12" ht="12" customHeight="1" x14ac:dyDescent="0.25">
      <c r="A24" s="1"/>
      <c r="B24" s="3" t="s">
        <v>103</v>
      </c>
      <c r="C24" s="9">
        <v>555.74</v>
      </c>
      <c r="D24" s="9">
        <v>7960</v>
      </c>
      <c r="E24" s="9">
        <v>7960</v>
      </c>
      <c r="F24" s="9">
        <v>0</v>
      </c>
      <c r="G24" s="17">
        <f>SUM(F24/C24*100)</f>
        <v>0</v>
      </c>
      <c r="H24" s="17">
        <f t="shared" si="1"/>
        <v>0</v>
      </c>
      <c r="I24" s="1"/>
      <c r="J24" s="1"/>
      <c r="K24" s="1"/>
      <c r="L24" s="1"/>
    </row>
    <row r="25" spans="1:12" ht="12" customHeight="1" x14ac:dyDescent="0.25">
      <c r="A25" s="1" t="s">
        <v>92</v>
      </c>
      <c r="B25" s="3" t="s">
        <v>97</v>
      </c>
      <c r="C25" s="9"/>
      <c r="D25" s="9">
        <v>10450</v>
      </c>
      <c r="E25" s="9">
        <v>10450</v>
      </c>
      <c r="F25" s="9">
        <v>1149.99</v>
      </c>
      <c r="G25" s="17">
        <v>0</v>
      </c>
      <c r="H25" s="17">
        <f t="shared" si="1"/>
        <v>11.004688995215311</v>
      </c>
      <c r="I25" s="1"/>
      <c r="J25" s="1"/>
      <c r="K25" s="1"/>
      <c r="L25" s="1"/>
    </row>
    <row r="26" spans="1:12" ht="12" customHeight="1" x14ac:dyDescent="0.25">
      <c r="A26" s="1"/>
      <c r="B26" s="5" t="s">
        <v>98</v>
      </c>
      <c r="C26" s="20">
        <f>SUM(C27)</f>
        <v>152.5</v>
      </c>
      <c r="D26" s="20">
        <f>SUM(D27)</f>
        <v>1140</v>
      </c>
      <c r="E26" s="20">
        <f>SUM(E27)</f>
        <v>1140</v>
      </c>
      <c r="F26" s="20">
        <f>SUM(F27)</f>
        <v>387.8</v>
      </c>
      <c r="G26" s="25">
        <f>SUM(F26/C26*100)</f>
        <v>254.29508196721312</v>
      </c>
      <c r="H26" s="25">
        <f>SUM(F26/E26*100)</f>
        <v>34.017543859649123</v>
      </c>
      <c r="I26" s="1"/>
      <c r="J26" s="1"/>
      <c r="K26" s="1"/>
      <c r="L26" s="1"/>
    </row>
    <row r="27" spans="1:12" ht="12" customHeight="1" x14ac:dyDescent="0.25">
      <c r="A27" s="1"/>
      <c r="B27" s="3" t="s">
        <v>99</v>
      </c>
      <c r="C27" s="9">
        <v>152.5</v>
      </c>
      <c r="D27" s="9">
        <v>1140</v>
      </c>
      <c r="E27" s="9">
        <v>1140</v>
      </c>
      <c r="F27" s="9">
        <v>387.8</v>
      </c>
      <c r="G27" s="17">
        <f>SUM(F27/C27*100)</f>
        <v>254.29508196721312</v>
      </c>
      <c r="H27" s="17">
        <f>SUM(F27/E27*100)</f>
        <v>34.017543859649123</v>
      </c>
      <c r="I27" s="1"/>
      <c r="J27" s="1"/>
      <c r="K27" s="1"/>
      <c r="L27" s="1"/>
    </row>
    <row r="28" spans="1:12" ht="12" customHeight="1" x14ac:dyDescent="0.25">
      <c r="A28" s="1"/>
      <c r="B28" s="5" t="s">
        <v>104</v>
      </c>
      <c r="C28" s="20">
        <f>List3!C8+'List3 (2)'!C19</f>
        <v>393384.66</v>
      </c>
      <c r="D28" s="20">
        <f>List3!D8+'List3 (2)'!D19</f>
        <v>1031920</v>
      </c>
      <c r="E28" s="20">
        <f>List3!E8+'List3 (2)'!E19</f>
        <v>1046910</v>
      </c>
      <c r="F28" s="20">
        <f>List3!F8+'List3 (2)'!F19</f>
        <v>475035.27</v>
      </c>
      <c r="G28" s="25">
        <f>SUM(F28/C28*100)</f>
        <v>120.7559211891994</v>
      </c>
      <c r="H28" s="25">
        <f>SUM(F28/E28*100)</f>
        <v>45.374986388514778</v>
      </c>
      <c r="I28" s="1"/>
      <c r="J28" s="1"/>
      <c r="K28" s="1"/>
      <c r="L28" s="1"/>
    </row>
    <row r="29" spans="1:12" ht="12" customHeight="1" x14ac:dyDescent="0.25">
      <c r="A29" s="1"/>
      <c r="B29" s="3"/>
      <c r="C29" s="9"/>
      <c r="D29" s="9"/>
      <c r="E29" s="9"/>
      <c r="F29" s="9"/>
      <c r="G29" s="9"/>
      <c r="H29" s="9"/>
      <c r="I29" s="1"/>
      <c r="J29" s="1"/>
      <c r="K29" s="1"/>
      <c r="L29" s="1"/>
    </row>
    <row r="30" spans="1:12" ht="12" customHeight="1" x14ac:dyDescent="0.25">
      <c r="A30" s="1"/>
      <c r="B30" s="3"/>
      <c r="C30" s="9"/>
      <c r="D30" s="9"/>
      <c r="E30" s="9"/>
      <c r="F30" s="9"/>
      <c r="G30" s="9"/>
      <c r="H30" s="9"/>
      <c r="I30" s="1"/>
      <c r="J30" s="1"/>
      <c r="K30" s="1"/>
      <c r="L30" s="1"/>
    </row>
    <row r="31" spans="1:12" ht="12" customHeight="1" x14ac:dyDescent="0.25">
      <c r="A31" s="1"/>
      <c r="B31" s="3"/>
      <c r="C31" s="9"/>
      <c r="D31" s="9"/>
      <c r="E31" s="9"/>
      <c r="F31" s="9"/>
      <c r="G31" s="9"/>
      <c r="H31" s="9"/>
      <c r="I31" s="1"/>
      <c r="J31" s="1"/>
      <c r="K31" s="1"/>
      <c r="L31" s="1"/>
    </row>
    <row r="32" spans="1:12" ht="12" customHeight="1" x14ac:dyDescent="0.25">
      <c r="A32" s="1"/>
      <c r="B32" s="3"/>
      <c r="C32" s="9"/>
      <c r="D32" s="9"/>
      <c r="E32" s="9"/>
      <c r="F32" s="9"/>
      <c r="G32" s="9"/>
      <c r="H32" s="9"/>
      <c r="I32" s="1"/>
      <c r="J32" s="1"/>
      <c r="K32" s="1"/>
      <c r="L32" s="1"/>
    </row>
    <row r="33" spans="1:12" ht="12" customHeight="1" x14ac:dyDescent="0.25">
      <c r="A33" s="1"/>
      <c r="B33" s="3"/>
      <c r="C33" s="9"/>
      <c r="D33" s="9"/>
      <c r="E33" s="9"/>
      <c r="F33" s="9"/>
      <c r="G33" s="9"/>
      <c r="H33" s="9"/>
      <c r="I33" s="1"/>
      <c r="J33" s="1"/>
      <c r="K33" s="1"/>
      <c r="L33" s="1"/>
    </row>
    <row r="34" spans="1:12" ht="12" customHeight="1" x14ac:dyDescent="0.25">
      <c r="A34" s="1"/>
      <c r="B34" s="3"/>
      <c r="C34" s="9"/>
      <c r="D34" s="9"/>
      <c r="E34" s="9"/>
      <c r="F34" s="9"/>
      <c r="G34" s="9"/>
      <c r="H34" s="9"/>
      <c r="I34" s="1"/>
      <c r="J34" s="1"/>
      <c r="K34" s="1"/>
      <c r="L34" s="1"/>
    </row>
    <row r="35" spans="1:12" ht="12" customHeight="1" x14ac:dyDescent="0.25">
      <c r="A35" s="1"/>
      <c r="B35" s="3"/>
      <c r="C35" s="9"/>
      <c r="D35" s="9"/>
      <c r="E35" s="9"/>
      <c r="F35" s="9"/>
      <c r="G35" s="9"/>
      <c r="H35" s="9"/>
      <c r="I35" s="1"/>
      <c r="J35" s="1"/>
      <c r="K35" s="1"/>
      <c r="L35" s="1"/>
    </row>
    <row r="36" spans="1:12" ht="12" customHeight="1" x14ac:dyDescent="0.25">
      <c r="A36" s="1"/>
      <c r="B36" s="3"/>
      <c r="C36" s="9"/>
      <c r="D36" s="9"/>
      <c r="E36" s="9"/>
      <c r="F36" s="9"/>
      <c r="G36" s="9"/>
      <c r="H36" s="9"/>
      <c r="I36" s="1"/>
      <c r="J36" s="1"/>
      <c r="K36" s="1"/>
      <c r="L36" s="1"/>
    </row>
    <row r="37" spans="1:12" ht="12" customHeight="1" x14ac:dyDescent="0.25">
      <c r="A37" s="1"/>
      <c r="B37" s="3"/>
      <c r="C37" s="22" t="s">
        <v>92</v>
      </c>
      <c r="D37" s="9"/>
      <c r="E37" s="9"/>
      <c r="F37" s="9"/>
      <c r="G37" s="9"/>
      <c r="H37" s="9"/>
      <c r="I37" s="1"/>
      <c r="J37" s="1"/>
      <c r="K37" s="1"/>
      <c r="L37" s="1"/>
    </row>
    <row r="38" spans="1:12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2" customHeight="1" x14ac:dyDescent="0.25">
      <c r="A39" s="1"/>
      <c r="B39" s="1" t="s">
        <v>208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8">
    <mergeCell ref="B5:I5"/>
    <mergeCell ref="B16:B17"/>
    <mergeCell ref="C16:C17"/>
    <mergeCell ref="D16:D17"/>
    <mergeCell ref="E16:E17"/>
    <mergeCell ref="F16:F17"/>
    <mergeCell ref="G16:G17"/>
    <mergeCell ref="H16:H17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workbookViewId="0">
      <selection activeCell="C26" sqref="C26"/>
    </sheetView>
  </sheetViews>
  <sheetFormatPr defaultRowHeight="15" x14ac:dyDescent="0.25"/>
  <cols>
    <col min="3" max="3" width="35.71093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72" t="s">
        <v>217</v>
      </c>
      <c r="D6" s="72"/>
      <c r="E6" s="72"/>
      <c r="F6" s="72"/>
      <c r="G6" s="72"/>
      <c r="H6" s="26"/>
      <c r="I6" s="26"/>
      <c r="J6" s="26"/>
      <c r="K6" s="26"/>
    </row>
    <row r="8" spans="1:11" ht="15" customHeight="1" x14ac:dyDescent="0.25">
      <c r="B8" s="24" t="s">
        <v>105</v>
      </c>
      <c r="C8" s="12" t="s">
        <v>106</v>
      </c>
      <c r="D8" s="12" t="s">
        <v>107</v>
      </c>
      <c r="E8" s="12" t="s">
        <v>218</v>
      </c>
      <c r="F8" s="12" t="s">
        <v>219</v>
      </c>
      <c r="G8" s="12" t="s">
        <v>108</v>
      </c>
      <c r="H8" s="3" t="s">
        <v>25</v>
      </c>
    </row>
    <row r="9" spans="1:11" ht="8.1" customHeight="1" x14ac:dyDescent="0.25">
      <c r="B9" s="27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4</v>
      </c>
    </row>
    <row r="10" spans="1:11" ht="15" customHeight="1" x14ac:dyDescent="0.25">
      <c r="B10" s="28">
        <v>1</v>
      </c>
      <c r="C10" s="5" t="s">
        <v>109</v>
      </c>
      <c r="D10" s="9"/>
      <c r="E10" s="9"/>
      <c r="F10" s="9"/>
      <c r="G10" s="3"/>
      <c r="H10" s="3"/>
    </row>
    <row r="11" spans="1:11" x14ac:dyDescent="0.25">
      <c r="B11" s="12">
        <v>12</v>
      </c>
      <c r="C11" s="3" t="s">
        <v>110</v>
      </c>
      <c r="D11" s="9">
        <v>93196.02</v>
      </c>
      <c r="E11" s="9">
        <v>173570</v>
      </c>
      <c r="F11" s="9">
        <v>89217.49</v>
      </c>
      <c r="G11" s="17">
        <f>SUM(F11/D11*100)</f>
        <v>95.731008684705628</v>
      </c>
      <c r="H11" s="17">
        <f>SUM(F11/E11*100)</f>
        <v>51.401446102437063</v>
      </c>
    </row>
    <row r="12" spans="1:11" x14ac:dyDescent="0.25">
      <c r="B12" s="12">
        <v>12</v>
      </c>
      <c r="C12" s="3" t="s">
        <v>111</v>
      </c>
      <c r="D12" s="9">
        <v>58826.97</v>
      </c>
      <c r="E12" s="9">
        <v>173570</v>
      </c>
      <c r="F12" s="9">
        <v>75373.539999999994</v>
      </c>
      <c r="G12" s="17">
        <f>SUM(F12/D12* 100)</f>
        <v>128.12752382113169</v>
      </c>
      <c r="H12" s="17">
        <f>SUM(F12/E12*100)</f>
        <v>43.425442184709333</v>
      </c>
    </row>
    <row r="13" spans="1:11" x14ac:dyDescent="0.25">
      <c r="B13" s="12">
        <v>912</v>
      </c>
      <c r="C13" s="3" t="s">
        <v>113</v>
      </c>
      <c r="D13" s="9">
        <v>2226.59</v>
      </c>
      <c r="E13" s="9">
        <v>0</v>
      </c>
      <c r="F13" s="9">
        <v>2714.89</v>
      </c>
      <c r="G13" s="17">
        <f>SUM(F13/D13*100)</f>
        <v>121.93039580704124</v>
      </c>
      <c r="H13" s="17">
        <v>0</v>
      </c>
    </row>
    <row r="14" spans="1:11" x14ac:dyDescent="0.25">
      <c r="B14" s="12">
        <v>11</v>
      </c>
      <c r="C14" s="3" t="s">
        <v>110</v>
      </c>
      <c r="D14" s="9">
        <v>2744.28</v>
      </c>
      <c r="E14" s="9">
        <v>17950</v>
      </c>
      <c r="F14" s="9">
        <v>18309.86</v>
      </c>
      <c r="G14" s="17">
        <f>SUM(F14/D14*100)</f>
        <v>667.2008687160203</v>
      </c>
      <c r="H14" s="17">
        <f>SUM(F14/E14*100)</f>
        <v>102.00479108635099</v>
      </c>
    </row>
    <row r="15" spans="1:11" x14ac:dyDescent="0.25">
      <c r="B15" s="12">
        <v>11</v>
      </c>
      <c r="C15" s="3" t="s">
        <v>111</v>
      </c>
      <c r="D15" s="9">
        <v>579.54</v>
      </c>
      <c r="E15" s="9">
        <v>17950</v>
      </c>
      <c r="F15" s="9">
        <v>2249.5</v>
      </c>
      <c r="G15" s="17">
        <f>SUM(F15/D15*100)</f>
        <v>388.15267280946961</v>
      </c>
      <c r="H15" s="17">
        <f>SUM(F15/E15*100)</f>
        <v>12.532033426183844</v>
      </c>
    </row>
    <row r="16" spans="1:11" x14ac:dyDescent="0.25">
      <c r="B16" s="12">
        <v>911</v>
      </c>
      <c r="C16" s="3" t="s">
        <v>113</v>
      </c>
      <c r="D16" s="9">
        <v>3566.2</v>
      </c>
      <c r="E16" s="9">
        <v>0</v>
      </c>
      <c r="F16" s="9">
        <v>16060.34</v>
      </c>
      <c r="G16" s="17">
        <f>SUM(F16/D16*100)</f>
        <v>450.34883068812741</v>
      </c>
      <c r="H16" s="17">
        <v>0</v>
      </c>
    </row>
    <row r="17" spans="2:8" x14ac:dyDescent="0.25">
      <c r="B17" s="28">
        <v>3</v>
      </c>
      <c r="C17" s="5" t="s">
        <v>112</v>
      </c>
      <c r="D17" s="20"/>
      <c r="E17" s="20"/>
      <c r="F17" s="20"/>
      <c r="G17" s="25"/>
      <c r="H17" s="25"/>
    </row>
    <row r="18" spans="2:8" x14ac:dyDescent="0.25">
      <c r="B18" s="12">
        <v>31</v>
      </c>
      <c r="C18" s="3" t="s">
        <v>114</v>
      </c>
      <c r="D18" s="9">
        <v>743.56</v>
      </c>
      <c r="E18" s="9">
        <v>800</v>
      </c>
      <c r="F18" s="9">
        <v>6.89</v>
      </c>
      <c r="G18" s="17">
        <f>SUM(F18/D18*100)</f>
        <v>0.92662327182742488</v>
      </c>
      <c r="H18" s="17">
        <f>F18/E18*100</f>
        <v>0.86125000000000007</v>
      </c>
    </row>
    <row r="19" spans="2:8" x14ac:dyDescent="0.25">
      <c r="B19" s="12">
        <v>31</v>
      </c>
      <c r="C19" s="3" t="s">
        <v>111</v>
      </c>
      <c r="D19" s="9">
        <v>347.44</v>
      </c>
      <c r="E19" s="9">
        <v>800</v>
      </c>
      <c r="F19" s="9">
        <v>6.89</v>
      </c>
      <c r="G19" s="17">
        <f>F19/D19*100</f>
        <v>1.9830762145982042</v>
      </c>
      <c r="H19" s="17">
        <f>F19/E19*100</f>
        <v>0.86125000000000007</v>
      </c>
    </row>
    <row r="20" spans="2:8" x14ac:dyDescent="0.25">
      <c r="B20" s="12">
        <v>931</v>
      </c>
      <c r="C20" s="3" t="s">
        <v>115</v>
      </c>
      <c r="D20" s="9">
        <v>15847.19</v>
      </c>
      <c r="E20" s="9">
        <v>16124.22</v>
      </c>
      <c r="F20" s="9">
        <v>16124.22</v>
      </c>
      <c r="G20" s="17">
        <f>SUM(F20/D20*100)</f>
        <v>101.74813326526657</v>
      </c>
      <c r="H20" s="17">
        <f>SUM(F20/E20*100)</f>
        <v>100</v>
      </c>
    </row>
    <row r="21" spans="2:8" x14ac:dyDescent="0.25">
      <c r="B21" s="28">
        <v>4</v>
      </c>
      <c r="C21" s="5" t="s">
        <v>116</v>
      </c>
      <c r="D21" s="20"/>
      <c r="E21" s="20"/>
      <c r="F21" s="20"/>
      <c r="G21" s="25"/>
      <c r="H21" s="25"/>
    </row>
    <row r="22" spans="2:8" x14ac:dyDescent="0.25">
      <c r="B22" s="12">
        <v>43</v>
      </c>
      <c r="C22" s="3" t="s">
        <v>110</v>
      </c>
      <c r="D22" s="9">
        <v>83429.42</v>
      </c>
      <c r="E22" s="9">
        <v>150000</v>
      </c>
      <c r="F22" s="9">
        <v>162483.18</v>
      </c>
      <c r="G22" s="17">
        <f>SUM(F22/D22*100)</f>
        <v>194.75525540031322</v>
      </c>
      <c r="H22" s="17">
        <f>SUM(F22/E22*100)</f>
        <v>108.32211999999998</v>
      </c>
    </row>
    <row r="23" spans="2:8" x14ac:dyDescent="0.25">
      <c r="B23" s="12">
        <v>43</v>
      </c>
      <c r="C23" s="3" t="s">
        <v>111</v>
      </c>
      <c r="D23" s="9">
        <v>72669.83</v>
      </c>
      <c r="E23" s="9">
        <v>228200</v>
      </c>
      <c r="F23" s="9">
        <v>84224.21</v>
      </c>
      <c r="G23" s="17">
        <f>SUM(F23/D23*100)</f>
        <v>115.89983078259576</v>
      </c>
      <c r="H23" s="17">
        <f>SUM(F23/E23*100)</f>
        <v>36.908067484662581</v>
      </c>
    </row>
    <row r="24" spans="2:8" x14ac:dyDescent="0.25">
      <c r="B24" s="12">
        <v>943</v>
      </c>
      <c r="C24" s="3" t="s">
        <v>117</v>
      </c>
      <c r="D24" s="9">
        <v>68771.070000000007</v>
      </c>
      <c r="E24" s="9">
        <v>62075.78</v>
      </c>
      <c r="F24" s="9">
        <v>77300.75</v>
      </c>
      <c r="G24" s="17">
        <f>SUM(F24/D24*100)</f>
        <v>112.4030060896246</v>
      </c>
      <c r="H24" s="17">
        <f>SUM(F24/E24*100)</f>
        <v>124.52642560431781</v>
      </c>
    </row>
    <row r="25" spans="2:8" x14ac:dyDescent="0.25">
      <c r="B25" s="28">
        <v>5</v>
      </c>
      <c r="C25" s="5" t="s">
        <v>118</v>
      </c>
      <c r="D25" s="20"/>
      <c r="E25" s="20"/>
      <c r="F25" s="20"/>
      <c r="G25" s="25"/>
      <c r="H25" s="25"/>
    </row>
    <row r="26" spans="2:8" x14ac:dyDescent="0.25">
      <c r="B26" s="30">
        <v>52</v>
      </c>
      <c r="C26" s="3" t="s">
        <v>110</v>
      </c>
      <c r="D26" s="9">
        <v>262944.21999999997</v>
      </c>
      <c r="E26" s="9">
        <v>609300</v>
      </c>
      <c r="F26" s="9">
        <v>313515.83</v>
      </c>
      <c r="G26" s="17">
        <f>SUM(F26/D26*100)</f>
        <v>119.23282816408745</v>
      </c>
      <c r="H26" s="17">
        <f>SUM(F26/E26*100)</f>
        <v>51.45508452322337</v>
      </c>
    </row>
    <row r="27" spans="2:8" x14ac:dyDescent="0.25">
      <c r="B27" s="12">
        <v>52</v>
      </c>
      <c r="C27" s="3" t="s">
        <v>111</v>
      </c>
      <c r="D27" s="9">
        <v>260960.89</v>
      </c>
      <c r="E27" s="9">
        <v>609300</v>
      </c>
      <c r="F27" s="9">
        <v>307580.14</v>
      </c>
      <c r="G27" s="17">
        <f>SUM(F27/D27*100)</f>
        <v>117.86445854012837</v>
      </c>
      <c r="H27" s="17">
        <f>SUM(F27/E27*100)</f>
        <v>50.480902675201058</v>
      </c>
    </row>
    <row r="28" spans="2:8" x14ac:dyDescent="0.25">
      <c r="B28" s="12">
        <v>56</v>
      </c>
      <c r="C28" s="41" t="s">
        <v>110</v>
      </c>
      <c r="D28" s="9"/>
      <c r="E28" s="9">
        <v>1900</v>
      </c>
      <c r="F28" s="9">
        <v>0</v>
      </c>
      <c r="G28" s="17">
        <v>0</v>
      </c>
      <c r="H28" s="17">
        <f>SUM(F28/E28*100)</f>
        <v>0</v>
      </c>
    </row>
    <row r="29" spans="2:8" x14ac:dyDescent="0.25">
      <c r="B29" s="12">
        <v>56</v>
      </c>
      <c r="C29" s="41" t="s">
        <v>111</v>
      </c>
      <c r="D29" s="9"/>
      <c r="E29" s="9">
        <v>1900</v>
      </c>
      <c r="F29" s="9">
        <v>5537.28</v>
      </c>
      <c r="G29" s="17">
        <v>0</v>
      </c>
      <c r="H29" s="17">
        <f>SUM(F29/E29*100)</f>
        <v>291.43578947368417</v>
      </c>
    </row>
    <row r="30" spans="2:8" x14ac:dyDescent="0.25">
      <c r="B30" s="12">
        <v>956</v>
      </c>
      <c r="C30" s="41" t="s">
        <v>115</v>
      </c>
      <c r="D30" s="9"/>
      <c r="E30" s="9"/>
      <c r="F30" s="9">
        <v>5661.21</v>
      </c>
      <c r="G30" s="17">
        <v>0</v>
      </c>
      <c r="H30" s="17">
        <v>0</v>
      </c>
    </row>
    <row r="31" spans="2:8" x14ac:dyDescent="0.25">
      <c r="B31" s="28">
        <v>7</v>
      </c>
      <c r="C31" s="31" t="s">
        <v>119</v>
      </c>
      <c r="D31" s="20"/>
      <c r="E31" s="20"/>
      <c r="F31" s="20"/>
      <c r="G31" s="25"/>
      <c r="H31" s="25"/>
    </row>
    <row r="32" spans="2:8" x14ac:dyDescent="0.25">
      <c r="B32" s="12">
        <v>71</v>
      </c>
      <c r="C32" s="29" t="s">
        <v>110</v>
      </c>
      <c r="D32" s="9">
        <v>100.91</v>
      </c>
      <c r="E32" s="9">
        <v>200</v>
      </c>
      <c r="F32" s="9">
        <v>63.71</v>
      </c>
      <c r="G32" s="17">
        <f>SUM(F32/D32*100)</f>
        <v>63.135467248042808</v>
      </c>
      <c r="H32" s="17">
        <f>SUM(G32/E32*100)</f>
        <v>31.567733624021404</v>
      </c>
    </row>
    <row r="33" spans="2:8" x14ac:dyDescent="0.25">
      <c r="B33" s="12">
        <v>71</v>
      </c>
      <c r="C33" s="32" t="s">
        <v>111</v>
      </c>
      <c r="D33" s="9">
        <v>0</v>
      </c>
      <c r="E33" s="9">
        <v>200</v>
      </c>
      <c r="F33" s="9">
        <v>0</v>
      </c>
      <c r="G33" s="17">
        <v>0</v>
      </c>
      <c r="H33" s="17">
        <v>0</v>
      </c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</sheetData>
  <mergeCells count="1">
    <mergeCell ref="C6:G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tabSelected="1" workbookViewId="0">
      <selection activeCell="B30" sqref="B30"/>
    </sheetView>
  </sheetViews>
  <sheetFormatPr defaultRowHeight="15" x14ac:dyDescent="0.25"/>
  <cols>
    <col min="3" max="3" width="35.71093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72" t="s">
        <v>217</v>
      </c>
      <c r="D6" s="72"/>
      <c r="E6" s="72"/>
      <c r="F6" s="72"/>
      <c r="G6" s="72"/>
      <c r="H6" s="26"/>
      <c r="I6" s="26"/>
      <c r="J6" s="26"/>
      <c r="K6" s="26"/>
    </row>
    <row r="8" spans="1:11" ht="15" customHeight="1" x14ac:dyDescent="0.25">
      <c r="B8" s="24" t="s">
        <v>105</v>
      </c>
      <c r="C8" s="12" t="s">
        <v>106</v>
      </c>
      <c r="D8" s="12" t="s">
        <v>107</v>
      </c>
      <c r="E8" s="12" t="s">
        <v>218</v>
      </c>
      <c r="F8" s="12" t="s">
        <v>219</v>
      </c>
      <c r="G8" s="12" t="s">
        <v>108</v>
      </c>
      <c r="H8" s="3" t="s">
        <v>25</v>
      </c>
    </row>
    <row r="9" spans="1:11" ht="8.1" customHeight="1" x14ac:dyDescent="0.25">
      <c r="B9" s="27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4</v>
      </c>
    </row>
    <row r="10" spans="1:11" ht="15" customHeight="1" x14ac:dyDescent="0.25">
      <c r="B10" s="73" t="s">
        <v>120</v>
      </c>
      <c r="C10" s="74"/>
      <c r="D10" s="9">
        <f>SUM(List4!D11+List4!D14+List4!D18+List4!D22+List4!D26+List4!D32)</f>
        <v>443158.41</v>
      </c>
      <c r="E10" s="9">
        <f>SUM(List4!E11+List4!E14+List4!E22+List4!E26+List4!E32)</f>
        <v>951020</v>
      </c>
      <c r="F10" s="9">
        <v>508947.32</v>
      </c>
      <c r="G10" s="17">
        <f t="shared" ref="G10:G16" si="0">SUM(F10/D10*100)</f>
        <v>114.8454612426288</v>
      </c>
      <c r="H10" s="17">
        <f>SUM(F10/E10*100)</f>
        <v>53.515942882378923</v>
      </c>
    </row>
    <row r="11" spans="1:11" x14ac:dyDescent="0.25">
      <c r="B11" s="73" t="s">
        <v>121</v>
      </c>
      <c r="C11" s="74"/>
      <c r="D11" s="9">
        <f>SUM(List4!D20+List4!D24)</f>
        <v>84618.260000000009</v>
      </c>
      <c r="E11" s="9">
        <f>SUM(List4!E20+List4!E24)</f>
        <v>78200</v>
      </c>
      <c r="F11" s="9">
        <v>80310.95</v>
      </c>
      <c r="G11" s="17">
        <f t="shared" si="0"/>
        <v>94.909715704388148</v>
      </c>
      <c r="H11" s="17">
        <f>SUM(F11/E11*100)</f>
        <v>102.69942455242966</v>
      </c>
    </row>
    <row r="12" spans="1:11" x14ac:dyDescent="0.25">
      <c r="B12" s="73" t="s">
        <v>122</v>
      </c>
      <c r="C12" s="74"/>
      <c r="D12" s="9">
        <f>SUM(D10:D11)</f>
        <v>527776.66999999993</v>
      </c>
      <c r="E12" s="9">
        <f>SUM(E10:E11)</f>
        <v>1029220</v>
      </c>
      <c r="F12" s="9">
        <f>SUM(F10:F11)</f>
        <v>589258.27</v>
      </c>
      <c r="G12" s="17">
        <f t="shared" si="0"/>
        <v>111.64916971415202</v>
      </c>
      <c r="H12" s="17">
        <f>SUM(F12/E12*100)</f>
        <v>57.252897339732996</v>
      </c>
    </row>
    <row r="13" spans="1:11" x14ac:dyDescent="0.25">
      <c r="B13" s="73" t="s">
        <v>123</v>
      </c>
      <c r="C13" s="74"/>
      <c r="D13" s="9">
        <f>SUM(List4!D12+List4!D15+List4!D19+List4!D23+List4!D27)</f>
        <v>393384.67000000004</v>
      </c>
      <c r="E13" s="9">
        <f>SUM(List4!E12+List4!E15+List4!E23+List4!E27+List4!E33 )</f>
        <v>1029220</v>
      </c>
      <c r="F13" s="9">
        <v>475035.27</v>
      </c>
      <c r="G13" s="17">
        <f t="shared" si="0"/>
        <v>120.75591811953423</v>
      </c>
      <c r="H13" s="17">
        <f>SUM(F13/E13*100)</f>
        <v>46.154881366471699</v>
      </c>
    </row>
    <row r="14" spans="1:11" x14ac:dyDescent="0.25">
      <c r="B14" s="73" t="s">
        <v>113</v>
      </c>
      <c r="C14" s="75"/>
      <c r="D14" s="9">
        <f>SUM(List4!D13+List4!D16)</f>
        <v>5792.79</v>
      </c>
      <c r="E14" s="9">
        <v>0</v>
      </c>
      <c r="F14" s="9">
        <v>0</v>
      </c>
      <c r="G14" s="17">
        <f t="shared" si="0"/>
        <v>0</v>
      </c>
      <c r="H14" s="17">
        <v>0</v>
      </c>
    </row>
    <row r="15" spans="1:11" x14ac:dyDescent="0.25">
      <c r="B15" s="73" t="s">
        <v>124</v>
      </c>
      <c r="C15" s="74"/>
      <c r="D15" s="9">
        <f>SUM(D13:D14)</f>
        <v>399177.46</v>
      </c>
      <c r="E15" s="9">
        <f>SUM(E13:E14)</f>
        <v>1029220</v>
      </c>
      <c r="F15" s="9">
        <f>SUM(F13:F14)</f>
        <v>475035.27</v>
      </c>
      <c r="G15" s="17">
        <f t="shared" si="0"/>
        <v>119.00353040975811</v>
      </c>
      <c r="H15" s="17">
        <f>SUM(F15/E15*100)</f>
        <v>46.154881366471699</v>
      </c>
    </row>
    <row r="16" spans="1:11" x14ac:dyDescent="0.25">
      <c r="B16" s="73" t="s">
        <v>125</v>
      </c>
      <c r="C16" s="74"/>
      <c r="D16" s="20">
        <f>SUM(D12-D15)</f>
        <v>128599.2099999999</v>
      </c>
      <c r="E16" s="20">
        <f>SUM(E12-E15)</f>
        <v>0</v>
      </c>
      <c r="F16" s="20">
        <f>SUM(F12-F15)</f>
        <v>114223</v>
      </c>
      <c r="G16" s="25">
        <f t="shared" si="0"/>
        <v>88.820918884338468</v>
      </c>
      <c r="H16" s="25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D18" s="1"/>
      <c r="E18" s="1"/>
      <c r="F18" s="1"/>
      <c r="G18" s="1"/>
      <c r="H18" s="1"/>
    </row>
    <row r="19" spans="2:8" x14ac:dyDescent="0.25">
      <c r="C19" s="33"/>
      <c r="D19" s="26" t="s">
        <v>196</v>
      </c>
      <c r="E19" s="33"/>
      <c r="F19" s="33"/>
      <c r="G19" s="33"/>
      <c r="H19" s="33"/>
    </row>
    <row r="21" spans="2:8" x14ac:dyDescent="0.25">
      <c r="B21" s="34" t="s">
        <v>126</v>
      </c>
      <c r="C21" s="35" t="s">
        <v>127</v>
      </c>
      <c r="D21" s="35" t="s">
        <v>220</v>
      </c>
      <c r="E21" s="35" t="s">
        <v>218</v>
      </c>
      <c r="F21" s="35" t="s">
        <v>221</v>
      </c>
      <c r="G21" s="36" t="s">
        <v>108</v>
      </c>
      <c r="H21" s="36" t="s">
        <v>128</v>
      </c>
    </row>
    <row r="22" spans="2:8" ht="8.1" customHeight="1" x14ac:dyDescent="0.25">
      <c r="B22" s="12">
        <v>1</v>
      </c>
      <c r="C22" s="38">
        <v>2</v>
      </c>
      <c r="D22" s="38">
        <v>3</v>
      </c>
      <c r="E22" s="38">
        <v>4</v>
      </c>
      <c r="F22" s="38">
        <v>5</v>
      </c>
      <c r="G22" s="38">
        <v>6</v>
      </c>
      <c r="H22" s="38">
        <v>7</v>
      </c>
    </row>
    <row r="23" spans="2:8" x14ac:dyDescent="0.25">
      <c r="B23" s="37" t="s">
        <v>129</v>
      </c>
      <c r="C23" s="36" t="s">
        <v>130</v>
      </c>
      <c r="D23" s="39">
        <v>393384.67</v>
      </c>
      <c r="E23" s="39">
        <v>1031920</v>
      </c>
      <c r="F23" s="39">
        <v>475035.27</v>
      </c>
      <c r="G23" s="40">
        <f>SUM(F23/D23*100)</f>
        <v>120.75591811953426</v>
      </c>
      <c r="H23" s="40">
        <f>SUM(F23/E23*100)</f>
        <v>46.03411795488023</v>
      </c>
    </row>
    <row r="24" spans="2:8" x14ac:dyDescent="0.25">
      <c r="B24" s="37" t="s">
        <v>131</v>
      </c>
      <c r="C24" s="36" t="s">
        <v>132</v>
      </c>
      <c r="D24" s="39">
        <v>393384.67</v>
      </c>
      <c r="E24" s="39">
        <v>1031920</v>
      </c>
      <c r="F24" s="39">
        <v>475035.27</v>
      </c>
      <c r="G24" s="40">
        <f>SUM(F24/D24*100)</f>
        <v>120.75591811953426</v>
      </c>
      <c r="H24" s="40">
        <f>SUM(F24/E24*100)</f>
        <v>46.03411795488023</v>
      </c>
    </row>
    <row r="29" spans="2:8" x14ac:dyDescent="0.25">
      <c r="B29" s="1" t="s">
        <v>214</v>
      </c>
      <c r="C29" s="1"/>
    </row>
  </sheetData>
  <mergeCells count="8">
    <mergeCell ref="B15:C15"/>
    <mergeCell ref="B16:C16"/>
    <mergeCell ref="C6:G6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"/>
  <sheetViews>
    <sheetView topLeftCell="A7" workbookViewId="0">
      <selection activeCell="E11" sqref="E11"/>
    </sheetView>
  </sheetViews>
  <sheetFormatPr defaultRowHeight="15" x14ac:dyDescent="0.25"/>
  <cols>
    <col min="2" max="2" width="12.7109375" customWidth="1"/>
    <col min="3" max="3" width="39.1406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222</v>
      </c>
      <c r="I6" s="33"/>
      <c r="J6" s="33"/>
    </row>
    <row r="8" spans="1:11" ht="12.95" customHeight="1" x14ac:dyDescent="0.25">
      <c r="B8" s="82" t="s">
        <v>133</v>
      </c>
      <c r="C8" s="83"/>
      <c r="D8" s="76" t="s">
        <v>218</v>
      </c>
      <c r="E8" s="76" t="s">
        <v>223</v>
      </c>
      <c r="F8" s="76" t="s">
        <v>209</v>
      </c>
      <c r="G8" s="76" t="s">
        <v>134</v>
      </c>
      <c r="H8" s="1"/>
      <c r="I8" s="1"/>
      <c r="J8" s="1"/>
      <c r="K8" s="1"/>
    </row>
    <row r="9" spans="1:11" ht="12.95" customHeight="1" x14ac:dyDescent="0.25">
      <c r="B9" s="84"/>
      <c r="C9" s="85"/>
      <c r="D9" s="77"/>
      <c r="E9" s="77"/>
      <c r="F9" s="77"/>
      <c r="G9" s="77"/>
      <c r="H9" s="1"/>
      <c r="I9" s="1"/>
      <c r="J9" s="1"/>
      <c r="K9" s="1"/>
    </row>
    <row r="10" spans="1:11" ht="12.95" customHeight="1" x14ac:dyDescent="0.25">
      <c r="B10" s="86"/>
      <c r="C10" s="87"/>
      <c r="D10" s="78"/>
      <c r="E10" s="78"/>
      <c r="F10" s="78"/>
      <c r="G10" s="78"/>
      <c r="H10" s="1"/>
      <c r="I10" s="1"/>
      <c r="J10" s="1"/>
      <c r="K10" s="1"/>
    </row>
    <row r="11" spans="1:11" ht="8.1" customHeight="1" x14ac:dyDescent="0.25">
      <c r="B11" s="88">
        <v>1</v>
      </c>
      <c r="C11" s="89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79" t="s">
        <v>135</v>
      </c>
      <c r="C12" s="80"/>
      <c r="D12" s="9">
        <v>1031920</v>
      </c>
      <c r="E12" s="9">
        <v>1046910</v>
      </c>
      <c r="F12" s="9">
        <v>475035.27</v>
      </c>
      <c r="G12" s="17">
        <f t="shared" ref="G12:G33" si="0">F12/E12*100</f>
        <v>45.374986388514778</v>
      </c>
      <c r="H12" s="1"/>
      <c r="I12" s="1"/>
      <c r="J12" s="1"/>
      <c r="K12" s="1"/>
    </row>
    <row r="13" spans="1:11" ht="12.95" customHeight="1" x14ac:dyDescent="0.25">
      <c r="B13" s="81" t="s">
        <v>136</v>
      </c>
      <c r="C13" s="80"/>
      <c r="D13" s="9">
        <v>987880</v>
      </c>
      <c r="E13" s="9">
        <v>997370</v>
      </c>
      <c r="F13" s="9">
        <v>463979.13</v>
      </c>
      <c r="G13" s="17">
        <f t="shared" si="0"/>
        <v>46.520261287185299</v>
      </c>
      <c r="H13" s="1"/>
      <c r="I13" s="1"/>
      <c r="J13" s="1"/>
      <c r="K13" s="1"/>
    </row>
    <row r="14" spans="1:11" ht="12.95" customHeight="1" x14ac:dyDescent="0.25">
      <c r="B14" s="3" t="s">
        <v>138</v>
      </c>
      <c r="C14" s="41" t="s">
        <v>137</v>
      </c>
      <c r="D14" s="9">
        <f>SUM(D15:D17)</f>
        <v>5440</v>
      </c>
      <c r="E14" s="9">
        <f>SUM(E15:E17)</f>
        <v>7040</v>
      </c>
      <c r="F14" s="9">
        <f>SUM(F15:F17)</f>
        <v>2249.5</v>
      </c>
      <c r="G14" s="17">
        <f t="shared" si="0"/>
        <v>31.953125</v>
      </c>
      <c r="H14" s="1"/>
      <c r="I14" s="1"/>
      <c r="J14" s="1"/>
      <c r="K14" s="1"/>
    </row>
    <row r="15" spans="1:11" ht="12.95" customHeight="1" x14ac:dyDescent="0.25">
      <c r="B15" s="48">
        <v>3212</v>
      </c>
      <c r="C15" s="3" t="s">
        <v>142</v>
      </c>
      <c r="D15" s="9">
        <v>1590</v>
      </c>
      <c r="E15" s="9">
        <v>2090</v>
      </c>
      <c r="F15" s="9">
        <v>1737.52</v>
      </c>
      <c r="G15" s="17">
        <f>F15/E15*100</f>
        <v>83.134928229665078</v>
      </c>
      <c r="H15" s="1"/>
      <c r="I15" s="1"/>
      <c r="J15" s="1"/>
      <c r="K15" s="1"/>
    </row>
    <row r="16" spans="1:11" ht="12.95" customHeight="1" x14ac:dyDescent="0.25">
      <c r="B16" s="48">
        <v>3236</v>
      </c>
      <c r="C16" s="3" t="s">
        <v>153</v>
      </c>
      <c r="D16" s="9">
        <v>1590</v>
      </c>
      <c r="E16" s="9">
        <v>1590</v>
      </c>
      <c r="F16" s="9"/>
      <c r="G16" s="17"/>
      <c r="H16" s="1"/>
      <c r="I16" s="1"/>
      <c r="J16" s="1"/>
      <c r="K16" s="1"/>
    </row>
    <row r="17" spans="2:11" ht="12.95" customHeight="1" x14ac:dyDescent="0.25">
      <c r="B17" s="27">
        <v>3291</v>
      </c>
      <c r="C17" s="3" t="s">
        <v>139</v>
      </c>
      <c r="D17" s="9">
        <v>2260</v>
      </c>
      <c r="E17" s="9">
        <v>3360</v>
      </c>
      <c r="F17" s="9">
        <v>511.98</v>
      </c>
      <c r="G17" s="17">
        <f t="shared" si="0"/>
        <v>15.237500000000001</v>
      </c>
      <c r="H17" s="1"/>
      <c r="I17" s="1"/>
      <c r="J17" s="1"/>
      <c r="K17" s="1"/>
    </row>
    <row r="18" spans="2:11" ht="12.95" customHeight="1" x14ac:dyDescent="0.25">
      <c r="B18" s="3" t="s">
        <v>140</v>
      </c>
      <c r="C18" s="3" t="s">
        <v>149</v>
      </c>
      <c r="D18" s="9">
        <f>SUM(D19:D40)</f>
        <v>170680</v>
      </c>
      <c r="E18" s="9">
        <f>SUM(E19:E40)</f>
        <v>170680</v>
      </c>
      <c r="F18" s="9">
        <f>SUM(F19:F40)</f>
        <v>75373.540000000008</v>
      </c>
      <c r="G18" s="17">
        <f t="shared" si="0"/>
        <v>44.160733536442471</v>
      </c>
      <c r="H18" s="1"/>
      <c r="I18" s="1"/>
      <c r="J18" s="1"/>
      <c r="K18" s="1"/>
    </row>
    <row r="19" spans="2:11" ht="12.95" customHeight="1" x14ac:dyDescent="0.25">
      <c r="B19" s="12">
        <v>3211</v>
      </c>
      <c r="C19" s="3" t="s">
        <v>141</v>
      </c>
      <c r="D19" s="9">
        <v>130</v>
      </c>
      <c r="E19" s="9">
        <v>130</v>
      </c>
      <c r="F19" s="9">
        <v>74.95</v>
      </c>
      <c r="G19" s="17">
        <f t="shared" si="0"/>
        <v>57.653846153846153</v>
      </c>
      <c r="H19" s="1"/>
      <c r="I19" s="1"/>
      <c r="J19" s="1"/>
      <c r="K19" s="1"/>
    </row>
    <row r="20" spans="2:11" ht="12.95" customHeight="1" x14ac:dyDescent="0.25">
      <c r="B20" s="6">
        <v>3212</v>
      </c>
      <c r="C20" s="3" t="s">
        <v>142</v>
      </c>
      <c r="D20" s="9">
        <v>18580</v>
      </c>
      <c r="E20" s="9">
        <v>18580</v>
      </c>
      <c r="F20" s="9">
        <v>8437.7800000000007</v>
      </c>
      <c r="G20" s="17">
        <f t="shared" si="0"/>
        <v>45.413240043057051</v>
      </c>
      <c r="H20" s="1"/>
      <c r="I20" s="1"/>
      <c r="J20" s="1"/>
      <c r="K20" s="1"/>
    </row>
    <row r="21" spans="2:11" ht="12.95" customHeight="1" x14ac:dyDescent="0.25">
      <c r="B21" s="6">
        <v>3213</v>
      </c>
      <c r="C21" s="3" t="s">
        <v>143</v>
      </c>
      <c r="D21" s="9">
        <v>270</v>
      </c>
      <c r="E21" s="9">
        <v>270</v>
      </c>
      <c r="F21" s="9">
        <v>76.97</v>
      </c>
      <c r="G21" s="17">
        <f t="shared" si="0"/>
        <v>28.50740740740741</v>
      </c>
      <c r="H21" s="1"/>
      <c r="I21" s="1"/>
      <c r="J21" s="1"/>
      <c r="K21" s="1"/>
    </row>
    <row r="22" spans="2:11" ht="12.95" customHeight="1" x14ac:dyDescent="0.25">
      <c r="B22" s="6">
        <v>3221</v>
      </c>
      <c r="C22" s="3" t="s">
        <v>144</v>
      </c>
      <c r="D22" s="9">
        <v>1330</v>
      </c>
      <c r="E22" s="9">
        <v>1330</v>
      </c>
      <c r="F22" s="9">
        <v>415.32</v>
      </c>
      <c r="G22" s="17">
        <f t="shared" si="0"/>
        <v>31.227067669172932</v>
      </c>
      <c r="H22" s="1"/>
      <c r="I22" s="1"/>
      <c r="J22" s="1"/>
      <c r="K22" s="1"/>
    </row>
    <row r="23" spans="2:11" ht="12.95" customHeight="1" x14ac:dyDescent="0.25">
      <c r="B23" s="6">
        <v>3222</v>
      </c>
      <c r="C23" s="3" t="s">
        <v>145</v>
      </c>
      <c r="D23" s="9">
        <v>127150</v>
      </c>
      <c r="E23" s="9">
        <v>127150</v>
      </c>
      <c r="F23" s="9">
        <v>56032.23</v>
      </c>
      <c r="G23" s="17">
        <f t="shared" si="0"/>
        <v>44.067817538340549</v>
      </c>
      <c r="H23" s="1"/>
      <c r="I23" s="1"/>
      <c r="J23" s="1"/>
      <c r="K23" s="1"/>
    </row>
    <row r="24" spans="2:11" ht="12.95" customHeight="1" x14ac:dyDescent="0.25">
      <c r="B24" s="6">
        <v>3223</v>
      </c>
      <c r="C24" s="3" t="s">
        <v>229</v>
      </c>
      <c r="D24" s="9">
        <v>0</v>
      </c>
      <c r="E24" s="9">
        <v>0</v>
      </c>
      <c r="F24" s="9">
        <v>8154.88</v>
      </c>
      <c r="G24" s="17"/>
      <c r="H24" s="1"/>
      <c r="I24" s="1"/>
      <c r="J24" s="1"/>
      <c r="K24" s="1"/>
    </row>
    <row r="25" spans="2:11" ht="12.95" customHeight="1" x14ac:dyDescent="0.25">
      <c r="B25" s="6">
        <v>3224</v>
      </c>
      <c r="C25" s="3" t="s">
        <v>146</v>
      </c>
      <c r="D25" s="9">
        <v>660</v>
      </c>
      <c r="E25" s="9">
        <v>660</v>
      </c>
      <c r="F25" s="9">
        <v>269.32</v>
      </c>
      <c r="G25" s="17">
        <f t="shared" si="0"/>
        <v>40.806060606060605</v>
      </c>
      <c r="H25" s="1"/>
      <c r="I25" s="1"/>
      <c r="J25" s="1"/>
      <c r="K25" s="1"/>
    </row>
    <row r="26" spans="2:11" ht="12.95" customHeight="1" x14ac:dyDescent="0.25">
      <c r="B26" s="6">
        <v>3225</v>
      </c>
      <c r="C26" s="3" t="s">
        <v>147</v>
      </c>
      <c r="D26" s="9">
        <v>130</v>
      </c>
      <c r="E26" s="9">
        <v>130</v>
      </c>
      <c r="F26" s="9">
        <v>71.52</v>
      </c>
      <c r="G26" s="17">
        <f t="shared" si="0"/>
        <v>55.015384615384612</v>
      </c>
      <c r="H26" s="1"/>
      <c r="I26" s="1"/>
      <c r="J26" s="1"/>
      <c r="K26" s="1"/>
    </row>
    <row r="27" spans="2:11" ht="12.95" customHeight="1" x14ac:dyDescent="0.25">
      <c r="B27" s="6">
        <v>3231</v>
      </c>
      <c r="C27" s="24" t="s">
        <v>148</v>
      </c>
      <c r="D27" s="42">
        <v>270</v>
      </c>
      <c r="E27" s="42">
        <v>270</v>
      </c>
      <c r="F27" s="42">
        <v>70.89</v>
      </c>
      <c r="G27" s="45">
        <f t="shared" si="0"/>
        <v>26.255555555555553</v>
      </c>
      <c r="H27" s="1"/>
      <c r="I27" s="1"/>
      <c r="J27" s="1"/>
      <c r="K27" s="1"/>
    </row>
    <row r="28" spans="2:11" ht="12.95" customHeight="1" x14ac:dyDescent="0.25">
      <c r="B28" s="43">
        <v>3232</v>
      </c>
      <c r="C28" s="3" t="s">
        <v>150</v>
      </c>
      <c r="D28" s="9">
        <v>15260</v>
      </c>
      <c r="E28" s="9">
        <v>15260</v>
      </c>
      <c r="F28" s="9">
        <v>135.26</v>
      </c>
      <c r="G28" s="17">
        <f t="shared" si="0"/>
        <v>0.88636959370904322</v>
      </c>
      <c r="H28" s="1"/>
      <c r="I28" s="1"/>
      <c r="J28" s="1"/>
      <c r="K28" s="1"/>
    </row>
    <row r="29" spans="2:11" ht="12.95" customHeight="1" x14ac:dyDescent="0.25">
      <c r="B29" s="6">
        <v>3233</v>
      </c>
      <c r="C29" s="3" t="s">
        <v>151</v>
      </c>
      <c r="D29" s="9">
        <v>130</v>
      </c>
      <c r="E29" s="9">
        <v>130</v>
      </c>
      <c r="F29" s="9">
        <v>21.13</v>
      </c>
      <c r="G29" s="17">
        <f t="shared" si="0"/>
        <v>16.253846153846151</v>
      </c>
      <c r="H29" s="1"/>
      <c r="I29" s="1"/>
      <c r="J29" s="1"/>
      <c r="K29" s="1"/>
    </row>
    <row r="30" spans="2:11" ht="12.95" customHeight="1" x14ac:dyDescent="0.25">
      <c r="B30" s="6">
        <v>3234</v>
      </c>
      <c r="C30" s="3" t="s">
        <v>152</v>
      </c>
      <c r="D30" s="9">
        <v>2120</v>
      </c>
      <c r="E30" s="9">
        <v>2120</v>
      </c>
      <c r="F30" s="9">
        <v>725.14</v>
      </c>
      <c r="G30" s="17">
        <f t="shared" si="0"/>
        <v>34.20471698113208</v>
      </c>
      <c r="H30" s="1"/>
      <c r="I30" s="1"/>
      <c r="J30" s="1"/>
      <c r="K30" s="1"/>
    </row>
    <row r="31" spans="2:11" ht="12.95" customHeight="1" x14ac:dyDescent="0.25">
      <c r="B31" s="6">
        <v>3236</v>
      </c>
      <c r="C31" s="3" t="s">
        <v>153</v>
      </c>
      <c r="D31" s="9">
        <v>1460</v>
      </c>
      <c r="E31" s="9">
        <v>1460</v>
      </c>
      <c r="F31" s="9">
        <v>97.11</v>
      </c>
      <c r="G31" s="17">
        <f t="shared" si="0"/>
        <v>6.6513698630136977</v>
      </c>
      <c r="H31" s="1"/>
      <c r="I31" s="1"/>
      <c r="J31" s="1"/>
      <c r="K31" s="1"/>
    </row>
    <row r="32" spans="2:11" ht="12.95" customHeight="1" x14ac:dyDescent="0.25">
      <c r="B32" s="6">
        <v>3237</v>
      </c>
      <c r="C32" s="3" t="s">
        <v>154</v>
      </c>
      <c r="D32" s="9">
        <v>270</v>
      </c>
      <c r="E32" s="9">
        <v>270</v>
      </c>
      <c r="F32" s="9">
        <v>94.14</v>
      </c>
      <c r="G32" s="17">
        <f t="shared" si="0"/>
        <v>34.866666666666667</v>
      </c>
      <c r="H32" s="1"/>
      <c r="I32" s="1"/>
      <c r="J32" s="1"/>
      <c r="K32" s="1"/>
    </row>
    <row r="33" spans="2:11" ht="12.95" customHeight="1" x14ac:dyDescent="0.25">
      <c r="B33" s="6">
        <v>3238</v>
      </c>
      <c r="C33" s="3" t="s">
        <v>155</v>
      </c>
      <c r="D33" s="9">
        <v>270</v>
      </c>
      <c r="E33" s="9">
        <v>270</v>
      </c>
      <c r="F33" s="9">
        <v>125.71</v>
      </c>
      <c r="G33" s="17">
        <f t="shared" si="0"/>
        <v>46.559259259259257</v>
      </c>
      <c r="H33" s="1"/>
      <c r="I33" s="1"/>
      <c r="J33" s="1"/>
      <c r="K33" s="1"/>
    </row>
    <row r="34" spans="2:11" ht="12.95" customHeight="1" x14ac:dyDescent="0.25">
      <c r="B34" s="6">
        <v>3239</v>
      </c>
      <c r="C34" s="3" t="s">
        <v>156</v>
      </c>
      <c r="D34" s="9">
        <v>1060</v>
      </c>
      <c r="E34" s="9">
        <v>1060</v>
      </c>
      <c r="F34" s="9">
        <v>363.9</v>
      </c>
      <c r="G34" s="17">
        <f xml:space="preserve"> F34/E34*100</f>
        <v>34.330188679245282</v>
      </c>
      <c r="H34" s="1"/>
      <c r="I34" s="1"/>
      <c r="J34" s="1"/>
      <c r="K34" s="1"/>
    </row>
    <row r="35" spans="2:11" ht="12.95" customHeight="1" x14ac:dyDescent="0.25">
      <c r="B35" s="6">
        <v>3292</v>
      </c>
      <c r="C35" s="3" t="s">
        <v>157</v>
      </c>
      <c r="D35" s="9">
        <v>930</v>
      </c>
      <c r="E35" s="9">
        <v>930</v>
      </c>
      <c r="F35" s="9">
        <v>0</v>
      </c>
      <c r="G35" s="17">
        <f>F35/E35*100</f>
        <v>0</v>
      </c>
      <c r="H35" s="1"/>
      <c r="I35" s="1"/>
      <c r="J35" s="1"/>
      <c r="K35" s="1"/>
    </row>
    <row r="36" spans="2:11" ht="12.95" customHeight="1" x14ac:dyDescent="0.25">
      <c r="B36" s="6">
        <v>3293</v>
      </c>
      <c r="C36" s="3" t="s">
        <v>158</v>
      </c>
      <c r="D36" s="9">
        <v>130</v>
      </c>
      <c r="E36" s="9">
        <v>130</v>
      </c>
      <c r="F36" s="9">
        <v>27.55</v>
      </c>
      <c r="G36" s="17">
        <f>F36/E36*100</f>
        <v>21.192307692307693</v>
      </c>
      <c r="H36" s="1"/>
      <c r="I36" s="1"/>
      <c r="J36" s="1"/>
      <c r="K36" s="1"/>
    </row>
    <row r="37" spans="2:11" ht="12.95" customHeight="1" x14ac:dyDescent="0.25">
      <c r="B37" s="6">
        <v>3294</v>
      </c>
      <c r="C37" s="3" t="s">
        <v>159</v>
      </c>
      <c r="D37" s="9">
        <v>0</v>
      </c>
      <c r="E37" s="9">
        <v>0</v>
      </c>
      <c r="F37" s="9">
        <v>14.9</v>
      </c>
      <c r="G37" s="17">
        <v>0</v>
      </c>
      <c r="H37" s="1"/>
      <c r="I37" s="1"/>
      <c r="J37" s="1"/>
      <c r="K37" s="1"/>
    </row>
    <row r="38" spans="2:11" ht="12.95" customHeight="1" x14ac:dyDescent="0.25">
      <c r="B38" s="6">
        <v>3299</v>
      </c>
      <c r="C38" s="3" t="s">
        <v>160</v>
      </c>
      <c r="D38" s="9">
        <v>270</v>
      </c>
      <c r="E38" s="9">
        <v>270</v>
      </c>
      <c r="F38" s="9">
        <v>95.94</v>
      </c>
      <c r="G38" s="17">
        <f>F38/E38*100</f>
        <v>35.533333333333331</v>
      </c>
      <c r="H38" s="1"/>
      <c r="I38" s="1"/>
      <c r="J38" s="1"/>
      <c r="K38" s="1"/>
    </row>
    <row r="39" spans="2:11" ht="12.95" customHeight="1" x14ac:dyDescent="0.25">
      <c r="B39" s="6">
        <v>3431</v>
      </c>
      <c r="C39" s="3" t="s">
        <v>161</v>
      </c>
      <c r="D39" s="9">
        <v>130</v>
      </c>
      <c r="E39" s="9">
        <v>130</v>
      </c>
      <c r="F39" s="9">
        <v>68.900000000000006</v>
      </c>
      <c r="G39" s="17">
        <f>F39/E39*100</f>
        <v>53</v>
      </c>
    </row>
    <row r="40" spans="2:11" ht="12.95" customHeight="1" x14ac:dyDescent="0.25">
      <c r="B40" s="6">
        <v>3433</v>
      </c>
      <c r="C40" s="3" t="s">
        <v>162</v>
      </c>
      <c r="D40" s="9">
        <v>130</v>
      </c>
      <c r="E40" s="9">
        <v>130</v>
      </c>
      <c r="F40" s="9">
        <v>0</v>
      </c>
      <c r="G40" s="17">
        <f>F40/E40*100</f>
        <v>0</v>
      </c>
    </row>
    <row r="41" spans="2:11" ht="12.95" customHeight="1" x14ac:dyDescent="0.25">
      <c r="B41" s="6"/>
      <c r="C41" s="3"/>
      <c r="D41" s="9"/>
      <c r="E41" s="9"/>
      <c r="F41" s="9"/>
      <c r="G41" s="17"/>
    </row>
  </sheetData>
  <mergeCells count="8">
    <mergeCell ref="F8:F10"/>
    <mergeCell ref="G8:G10"/>
    <mergeCell ref="B12:C12"/>
    <mergeCell ref="B13:C13"/>
    <mergeCell ref="B8:C10"/>
    <mergeCell ref="B11:C11"/>
    <mergeCell ref="D8:D10"/>
    <mergeCell ref="E8:E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2"/>
  <sheetViews>
    <sheetView topLeftCell="A4" workbookViewId="0">
      <selection activeCell="E11" sqref="E11"/>
    </sheetView>
  </sheetViews>
  <sheetFormatPr defaultRowHeight="15" x14ac:dyDescent="0.25"/>
  <cols>
    <col min="2" max="2" width="12.7109375" customWidth="1"/>
    <col min="3" max="3" width="41.855468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235</v>
      </c>
      <c r="I6" s="33"/>
      <c r="J6" s="33"/>
    </row>
    <row r="8" spans="1:11" ht="12.95" customHeight="1" x14ac:dyDescent="0.25">
      <c r="B8" s="82" t="s">
        <v>133</v>
      </c>
      <c r="C8" s="83"/>
      <c r="D8" s="76" t="s">
        <v>218</v>
      </c>
      <c r="E8" s="76" t="s">
        <v>223</v>
      </c>
      <c r="F8" s="76" t="s">
        <v>209</v>
      </c>
      <c r="G8" s="76" t="s">
        <v>134</v>
      </c>
      <c r="H8" s="1"/>
      <c r="I8" s="1"/>
      <c r="J8" s="1"/>
      <c r="K8" s="1"/>
    </row>
    <row r="9" spans="1:11" ht="12.95" customHeight="1" x14ac:dyDescent="0.25">
      <c r="B9" s="84"/>
      <c r="C9" s="85"/>
      <c r="D9" s="77"/>
      <c r="E9" s="77"/>
      <c r="F9" s="77"/>
      <c r="G9" s="77"/>
      <c r="H9" s="1"/>
      <c r="I9" s="1"/>
      <c r="J9" s="1"/>
      <c r="K9" s="1"/>
    </row>
    <row r="10" spans="1:11" ht="12.95" customHeight="1" x14ac:dyDescent="0.25">
      <c r="B10" s="86"/>
      <c r="C10" s="87"/>
      <c r="D10" s="78"/>
      <c r="E10" s="78"/>
      <c r="F10" s="78"/>
      <c r="G10" s="78"/>
      <c r="H10" s="1"/>
      <c r="I10" s="1"/>
      <c r="J10" s="1"/>
      <c r="K10" s="1"/>
    </row>
    <row r="11" spans="1:11" ht="8.1" customHeight="1" x14ac:dyDescent="0.25">
      <c r="B11" s="88">
        <v>1</v>
      </c>
      <c r="C11" s="89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163</v>
      </c>
      <c r="C12" s="44" t="s">
        <v>164</v>
      </c>
      <c r="D12" s="9">
        <f>SUM(D13:D35)</f>
        <v>201460</v>
      </c>
      <c r="E12" s="9">
        <f>SUM('List5 (2)'!E13:E35)</f>
        <v>198060</v>
      </c>
      <c r="F12" s="9">
        <f>SUM(F13:F35)</f>
        <v>78685.350000000006</v>
      </c>
      <c r="G12" s="17">
        <f>F12/E12*100</f>
        <v>39.728036958497427</v>
      </c>
      <c r="H12" s="1"/>
      <c r="I12" s="1"/>
      <c r="J12" s="1"/>
      <c r="K12" s="1"/>
    </row>
    <row r="13" spans="1:11" ht="12.95" customHeight="1" x14ac:dyDescent="0.25">
      <c r="B13" s="6">
        <v>3211</v>
      </c>
      <c r="C13" s="44" t="s">
        <v>141</v>
      </c>
      <c r="D13" s="9">
        <v>6800</v>
      </c>
      <c r="E13" s="9">
        <v>8500</v>
      </c>
      <c r="F13" s="9">
        <v>5146.17</v>
      </c>
      <c r="G13" s="17">
        <f>F13/E13*100</f>
        <v>60.543176470588236</v>
      </c>
      <c r="H13" s="1"/>
      <c r="I13" s="1"/>
      <c r="J13" s="1"/>
      <c r="K13" s="1"/>
    </row>
    <row r="14" spans="1:11" ht="12.95" customHeight="1" x14ac:dyDescent="0.25">
      <c r="B14" s="6">
        <v>3213</v>
      </c>
      <c r="C14" s="41" t="s">
        <v>165</v>
      </c>
      <c r="D14" s="9">
        <v>2500</v>
      </c>
      <c r="E14" s="9">
        <v>2500</v>
      </c>
      <c r="F14" s="9">
        <v>1364.03</v>
      </c>
      <c r="G14" s="17">
        <f>F14/E14*100</f>
        <v>54.561199999999999</v>
      </c>
      <c r="H14" s="1"/>
      <c r="I14" s="1"/>
      <c r="J14" s="1"/>
      <c r="K14" s="1"/>
    </row>
    <row r="15" spans="1:11" ht="12.95" customHeight="1" x14ac:dyDescent="0.25">
      <c r="B15" s="27">
        <v>3221</v>
      </c>
      <c r="C15" s="3" t="s">
        <v>144</v>
      </c>
      <c r="D15" s="9">
        <v>13200</v>
      </c>
      <c r="E15" s="9">
        <v>11300</v>
      </c>
      <c r="F15" s="9">
        <v>5422.94</v>
      </c>
      <c r="G15" s="17">
        <f>F15/E15*100</f>
        <v>47.990619469026548</v>
      </c>
      <c r="H15" s="1"/>
      <c r="I15" s="1"/>
      <c r="J15" s="1"/>
      <c r="K15" s="1"/>
    </row>
    <row r="16" spans="1:11" ht="12.95" customHeight="1" x14ac:dyDescent="0.25">
      <c r="B16" s="6">
        <v>3222</v>
      </c>
      <c r="C16" s="3" t="s">
        <v>145</v>
      </c>
      <c r="D16" s="9">
        <v>2100</v>
      </c>
      <c r="E16" s="9">
        <v>2100</v>
      </c>
      <c r="F16" s="9">
        <v>537.03</v>
      </c>
      <c r="G16" s="17">
        <f>F16/E16*100</f>
        <v>25.572857142857142</v>
      </c>
      <c r="H16" s="1"/>
      <c r="I16" s="1"/>
      <c r="J16" s="1"/>
      <c r="K16" s="1"/>
    </row>
    <row r="17" spans="2:11" ht="12.95" customHeight="1" x14ac:dyDescent="0.25">
      <c r="B17" s="12">
        <v>3223</v>
      </c>
      <c r="C17" s="3" t="s">
        <v>166</v>
      </c>
      <c r="D17" s="9">
        <v>42000</v>
      </c>
      <c r="E17" s="9">
        <v>38700</v>
      </c>
      <c r="F17" s="9">
        <v>22708.67</v>
      </c>
      <c r="G17" s="17">
        <f t="shared" ref="G17:G35" si="0">F17/E17*100</f>
        <v>58.678733850129191</v>
      </c>
      <c r="H17" s="1"/>
      <c r="I17" s="1"/>
      <c r="J17" s="1"/>
      <c r="K17" s="1"/>
    </row>
    <row r="18" spans="2:11" ht="12.95" customHeight="1" x14ac:dyDescent="0.25">
      <c r="B18" s="6">
        <v>3224</v>
      </c>
      <c r="C18" s="3" t="s">
        <v>167</v>
      </c>
      <c r="D18" s="9">
        <v>14000</v>
      </c>
      <c r="E18" s="9">
        <v>14000</v>
      </c>
      <c r="F18" s="9">
        <v>3263.53</v>
      </c>
      <c r="G18" s="17">
        <f t="shared" si="0"/>
        <v>23.310928571428573</v>
      </c>
      <c r="H18" s="1"/>
      <c r="I18" s="1"/>
      <c r="J18" s="1"/>
      <c r="K18" s="1"/>
    </row>
    <row r="19" spans="2:11" ht="12.95" customHeight="1" x14ac:dyDescent="0.25">
      <c r="B19" s="6">
        <v>3225</v>
      </c>
      <c r="C19" s="3" t="s">
        <v>168</v>
      </c>
      <c r="D19" s="9">
        <v>20000</v>
      </c>
      <c r="E19" s="9">
        <v>20000</v>
      </c>
      <c r="F19" s="9">
        <v>2997.73</v>
      </c>
      <c r="G19" s="17">
        <f t="shared" si="0"/>
        <v>14.98865</v>
      </c>
      <c r="H19" s="1"/>
      <c r="I19" s="1"/>
      <c r="J19" s="1"/>
      <c r="K19" s="1"/>
    </row>
    <row r="20" spans="2:11" ht="12.95" customHeight="1" x14ac:dyDescent="0.25">
      <c r="B20" s="6">
        <v>3227</v>
      </c>
      <c r="C20" s="3" t="s">
        <v>169</v>
      </c>
      <c r="D20" s="9">
        <v>2000</v>
      </c>
      <c r="E20" s="9">
        <v>2000</v>
      </c>
      <c r="F20" s="9">
        <v>0</v>
      </c>
      <c r="G20" s="17">
        <f t="shared" si="0"/>
        <v>0</v>
      </c>
      <c r="H20" s="1"/>
      <c r="I20" s="1"/>
      <c r="J20" s="1"/>
      <c r="K20" s="1"/>
    </row>
    <row r="21" spans="2:11" ht="12.95" customHeight="1" x14ac:dyDescent="0.25">
      <c r="B21" s="6">
        <v>3231</v>
      </c>
      <c r="C21" s="3" t="s">
        <v>148</v>
      </c>
      <c r="D21" s="9">
        <v>3000</v>
      </c>
      <c r="E21" s="9">
        <v>3000</v>
      </c>
      <c r="F21" s="9">
        <v>943.22</v>
      </c>
      <c r="G21" s="17">
        <f t="shared" si="0"/>
        <v>31.440666666666665</v>
      </c>
      <c r="H21" s="1"/>
      <c r="I21" s="1"/>
      <c r="J21" s="1"/>
      <c r="K21" s="1"/>
    </row>
    <row r="22" spans="2:11" ht="12.95" customHeight="1" x14ac:dyDescent="0.25">
      <c r="B22" s="6">
        <v>3232</v>
      </c>
      <c r="C22" s="3" t="s">
        <v>170</v>
      </c>
      <c r="D22" s="9">
        <v>28000</v>
      </c>
      <c r="E22" s="9">
        <v>28000</v>
      </c>
      <c r="F22" s="9">
        <v>4199.91</v>
      </c>
      <c r="G22" s="17">
        <f t="shared" si="0"/>
        <v>14.999678571428571</v>
      </c>
      <c r="H22" s="1"/>
      <c r="I22" s="1"/>
      <c r="J22" s="1"/>
      <c r="K22" s="1"/>
    </row>
    <row r="23" spans="2:11" ht="12.95" customHeight="1" x14ac:dyDescent="0.25">
      <c r="B23" s="6">
        <v>3233</v>
      </c>
      <c r="C23" s="3" t="s">
        <v>151</v>
      </c>
      <c r="D23" s="9">
        <v>500</v>
      </c>
      <c r="E23" s="9">
        <v>500</v>
      </c>
      <c r="F23" s="9">
        <v>170.03</v>
      </c>
      <c r="G23" s="17">
        <f t="shared" si="0"/>
        <v>34.006</v>
      </c>
      <c r="H23" s="1"/>
      <c r="I23" s="1"/>
      <c r="J23" s="1"/>
      <c r="K23" s="1"/>
    </row>
    <row r="24" spans="2:11" ht="12.95" customHeight="1" x14ac:dyDescent="0.25">
      <c r="B24" s="6">
        <v>3234</v>
      </c>
      <c r="C24" s="24" t="s">
        <v>152</v>
      </c>
      <c r="D24" s="42">
        <v>29070</v>
      </c>
      <c r="E24" s="42">
        <v>26170</v>
      </c>
      <c r="F24" s="42">
        <v>11990.41</v>
      </c>
      <c r="G24" s="45">
        <f t="shared" si="0"/>
        <v>45.817386320213984</v>
      </c>
      <c r="H24" s="1"/>
      <c r="I24" s="1"/>
      <c r="J24" s="1"/>
      <c r="K24" s="1"/>
    </row>
    <row r="25" spans="2:11" ht="12.95" customHeight="1" x14ac:dyDescent="0.25">
      <c r="B25" s="43">
        <v>3235</v>
      </c>
      <c r="C25" s="3" t="s">
        <v>171</v>
      </c>
      <c r="D25" s="9">
        <v>500</v>
      </c>
      <c r="E25" s="9">
        <v>500</v>
      </c>
      <c r="F25" s="9">
        <v>171.6</v>
      </c>
      <c r="G25" s="17">
        <f t="shared" si="0"/>
        <v>34.32</v>
      </c>
      <c r="H25" s="1"/>
      <c r="I25" s="1"/>
      <c r="J25" s="1"/>
      <c r="K25" s="1"/>
    </row>
    <row r="26" spans="2:11" ht="12.95" customHeight="1" x14ac:dyDescent="0.25">
      <c r="B26" s="6">
        <v>3236</v>
      </c>
      <c r="C26" s="3" t="s">
        <v>153</v>
      </c>
      <c r="D26" s="9">
        <v>3000</v>
      </c>
      <c r="E26" s="9">
        <v>3000</v>
      </c>
      <c r="F26" s="9">
        <v>575.88</v>
      </c>
      <c r="G26" s="17">
        <f t="shared" si="0"/>
        <v>19.195999999999998</v>
      </c>
      <c r="H26" s="1"/>
      <c r="I26" s="1"/>
      <c r="J26" s="1"/>
      <c r="K26" s="1"/>
    </row>
    <row r="27" spans="2:11" ht="12.95" customHeight="1" x14ac:dyDescent="0.25">
      <c r="B27" s="6">
        <v>3237</v>
      </c>
      <c r="C27" s="3" t="s">
        <v>154</v>
      </c>
      <c r="D27" s="9">
        <v>12000</v>
      </c>
      <c r="E27" s="9">
        <v>12000</v>
      </c>
      <c r="F27" s="9">
        <v>5005.3100000000004</v>
      </c>
      <c r="G27" s="17">
        <f t="shared" si="0"/>
        <v>41.71091666666667</v>
      </c>
      <c r="H27" s="1"/>
      <c r="I27" s="1"/>
      <c r="J27" s="1"/>
      <c r="K27" s="1"/>
    </row>
    <row r="28" spans="2:11" ht="12.95" customHeight="1" x14ac:dyDescent="0.25">
      <c r="B28" s="6">
        <v>3238</v>
      </c>
      <c r="C28" s="3" t="s">
        <v>155</v>
      </c>
      <c r="D28" s="9">
        <v>10000</v>
      </c>
      <c r="E28" s="9">
        <v>10000</v>
      </c>
      <c r="F28" s="9">
        <v>5591.32</v>
      </c>
      <c r="G28" s="17">
        <f t="shared" si="0"/>
        <v>55.913199999999996</v>
      </c>
      <c r="H28" s="1"/>
      <c r="I28" s="1"/>
      <c r="J28" s="1"/>
      <c r="K28" s="1"/>
    </row>
    <row r="29" spans="2:11" ht="12.95" customHeight="1" x14ac:dyDescent="0.25">
      <c r="B29" s="6">
        <v>3239</v>
      </c>
      <c r="C29" s="3" t="s">
        <v>172</v>
      </c>
      <c r="D29" s="9">
        <v>2100</v>
      </c>
      <c r="E29" s="9">
        <v>2100</v>
      </c>
      <c r="F29" s="9">
        <v>0</v>
      </c>
      <c r="G29" s="17">
        <f t="shared" si="0"/>
        <v>0</v>
      </c>
      <c r="H29" s="1"/>
      <c r="I29" s="1"/>
      <c r="J29" s="1"/>
      <c r="K29" s="1"/>
    </row>
    <row r="30" spans="2:11" ht="12.95" customHeight="1" x14ac:dyDescent="0.25">
      <c r="B30" s="6">
        <v>3292</v>
      </c>
      <c r="C30" s="3" t="s">
        <v>157</v>
      </c>
      <c r="D30" s="9">
        <v>300</v>
      </c>
      <c r="E30" s="9">
        <v>300</v>
      </c>
      <c r="F30" s="9">
        <v>285.5</v>
      </c>
      <c r="G30" s="17">
        <f t="shared" si="0"/>
        <v>95.166666666666671</v>
      </c>
      <c r="H30" s="1"/>
      <c r="I30" s="1"/>
      <c r="J30" s="1"/>
      <c r="K30" s="1"/>
    </row>
    <row r="31" spans="2:11" ht="12.95" customHeight="1" x14ac:dyDescent="0.25">
      <c r="B31" s="6">
        <v>3294</v>
      </c>
      <c r="C31" s="3" t="s">
        <v>159</v>
      </c>
      <c r="D31" s="9">
        <v>130</v>
      </c>
      <c r="E31" s="9">
        <v>130</v>
      </c>
      <c r="F31" s="9">
        <v>70.099999999999994</v>
      </c>
      <c r="G31" s="17">
        <f t="shared" si="0"/>
        <v>53.92307692307692</v>
      </c>
      <c r="H31" s="1"/>
      <c r="I31" s="1"/>
      <c r="J31" s="1"/>
      <c r="K31" s="1"/>
    </row>
    <row r="32" spans="2:11" ht="12.95" customHeight="1" x14ac:dyDescent="0.25">
      <c r="B32" s="6">
        <v>3295</v>
      </c>
      <c r="C32" s="3" t="s">
        <v>173</v>
      </c>
      <c r="D32" s="9">
        <v>660</v>
      </c>
      <c r="E32" s="9">
        <v>660</v>
      </c>
      <c r="F32" s="9">
        <v>25</v>
      </c>
      <c r="G32" s="17">
        <f t="shared" si="0"/>
        <v>3.7878787878787881</v>
      </c>
      <c r="H32" s="1"/>
      <c r="I32" s="1"/>
      <c r="J32" s="1"/>
      <c r="K32" s="1"/>
    </row>
    <row r="33" spans="2:11" ht="12.95" customHeight="1" x14ac:dyDescent="0.25">
      <c r="B33" s="6">
        <v>3296</v>
      </c>
      <c r="C33" s="3" t="s">
        <v>174</v>
      </c>
      <c r="D33" s="9">
        <v>900</v>
      </c>
      <c r="E33" s="9">
        <v>900</v>
      </c>
      <c r="F33" s="9">
        <v>0</v>
      </c>
      <c r="G33" s="17">
        <f t="shared" si="0"/>
        <v>0</v>
      </c>
      <c r="H33" s="1"/>
      <c r="I33" s="1"/>
      <c r="J33" s="1"/>
      <c r="K33" s="1"/>
    </row>
    <row r="34" spans="2:11" ht="12.95" customHeight="1" x14ac:dyDescent="0.25">
      <c r="B34" s="6">
        <v>3299</v>
      </c>
      <c r="C34" s="3" t="s">
        <v>175</v>
      </c>
      <c r="D34" s="9">
        <v>6700</v>
      </c>
      <c r="E34" s="9">
        <v>9700</v>
      </c>
      <c r="F34" s="9">
        <v>6659.89</v>
      </c>
      <c r="G34" s="17">
        <f t="shared" si="0"/>
        <v>68.658659793814437</v>
      </c>
      <c r="H34" s="1"/>
      <c r="I34" s="1"/>
      <c r="J34" s="1"/>
      <c r="K34" s="1"/>
    </row>
    <row r="35" spans="2:11" ht="12.95" customHeight="1" x14ac:dyDescent="0.25">
      <c r="B35" s="6">
        <v>3431</v>
      </c>
      <c r="C35" s="3" t="s">
        <v>176</v>
      </c>
      <c r="D35" s="9">
        <v>2000</v>
      </c>
      <c r="E35" s="9">
        <v>2000</v>
      </c>
      <c r="F35" s="9">
        <v>1557.08</v>
      </c>
      <c r="G35" s="17">
        <f t="shared" si="0"/>
        <v>77.853999999999999</v>
      </c>
      <c r="H35" s="1"/>
      <c r="I35" s="1"/>
      <c r="J35" s="1"/>
      <c r="K35" s="1"/>
    </row>
    <row r="36" spans="2:11" ht="12.95" customHeight="1" x14ac:dyDescent="0.25">
      <c r="B36" s="6" t="s">
        <v>228</v>
      </c>
      <c r="C36" s="3" t="s">
        <v>112</v>
      </c>
      <c r="D36" s="9">
        <f>SUM(D37:D42)</f>
        <v>800</v>
      </c>
      <c r="E36" s="9">
        <f>SUM(E37:E42)</f>
        <v>8900</v>
      </c>
      <c r="F36" s="9">
        <f>SUM(F37:F42)</f>
        <v>6.89</v>
      </c>
      <c r="G36" s="17">
        <f>F36/E36*100</f>
        <v>7.7415730337078659E-2</v>
      </c>
    </row>
    <row r="37" spans="2:11" ht="12.95" customHeight="1" x14ac:dyDescent="0.25">
      <c r="B37" s="6">
        <v>3221</v>
      </c>
      <c r="C37" s="3" t="s">
        <v>144</v>
      </c>
      <c r="D37" s="9">
        <v>0</v>
      </c>
      <c r="E37" s="9">
        <v>300</v>
      </c>
      <c r="F37" s="9">
        <v>0</v>
      </c>
      <c r="G37" s="17"/>
    </row>
    <row r="38" spans="2:11" ht="12.95" customHeight="1" x14ac:dyDescent="0.25">
      <c r="B38" s="6">
        <v>3222</v>
      </c>
      <c r="C38" s="3" t="s">
        <v>145</v>
      </c>
      <c r="D38" s="9">
        <v>0</v>
      </c>
      <c r="E38" s="9">
        <v>2100</v>
      </c>
      <c r="F38" s="9">
        <v>0</v>
      </c>
      <c r="G38" s="17"/>
    </row>
    <row r="39" spans="2:11" ht="12.95" customHeight="1" x14ac:dyDescent="0.25">
      <c r="B39" s="6">
        <v>3223</v>
      </c>
      <c r="C39" s="3" t="s">
        <v>166</v>
      </c>
      <c r="D39" s="9">
        <v>0</v>
      </c>
      <c r="E39" s="9">
        <v>300</v>
      </c>
      <c r="F39" s="9">
        <v>0</v>
      </c>
      <c r="G39" s="17"/>
    </row>
    <row r="40" spans="2:11" ht="12.95" customHeight="1" x14ac:dyDescent="0.25">
      <c r="B40" s="6">
        <v>3232</v>
      </c>
      <c r="C40" s="3" t="s">
        <v>170</v>
      </c>
      <c r="D40" s="9">
        <v>660</v>
      </c>
      <c r="E40" s="9">
        <v>5810</v>
      </c>
      <c r="F40" s="9">
        <v>0</v>
      </c>
      <c r="G40" s="17"/>
    </row>
    <row r="41" spans="2:11" ht="12.95" customHeight="1" x14ac:dyDescent="0.25">
      <c r="B41" s="6">
        <v>3234</v>
      </c>
      <c r="C41" s="24" t="s">
        <v>152</v>
      </c>
      <c r="D41" s="9">
        <v>0</v>
      </c>
      <c r="E41" s="9">
        <v>250</v>
      </c>
      <c r="F41" s="9">
        <v>0</v>
      </c>
      <c r="G41" s="17"/>
    </row>
    <row r="42" spans="2:11" ht="12.95" customHeight="1" x14ac:dyDescent="0.25">
      <c r="B42" s="6">
        <v>3431</v>
      </c>
      <c r="C42" s="3" t="s">
        <v>176</v>
      </c>
      <c r="D42" s="9">
        <v>140</v>
      </c>
      <c r="E42" s="9">
        <v>140</v>
      </c>
      <c r="F42" s="9">
        <v>6.89</v>
      </c>
      <c r="G42" s="17">
        <f>F42/E42*100</f>
        <v>4.9214285714285708</v>
      </c>
    </row>
  </sheetData>
  <mergeCells count="6">
    <mergeCell ref="G8:G10"/>
    <mergeCell ref="B11:C11"/>
    <mergeCell ref="B8:C10"/>
    <mergeCell ref="D8:D10"/>
    <mergeCell ref="E8:E10"/>
    <mergeCell ref="F8:F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8"/>
  <sheetViews>
    <sheetView workbookViewId="0">
      <selection activeCell="E11" sqref="E11"/>
    </sheetView>
  </sheetViews>
  <sheetFormatPr defaultRowHeight="15" x14ac:dyDescent="0.25"/>
  <cols>
    <col min="2" max="2" width="12.7109375" customWidth="1"/>
    <col min="3" max="3" width="42.425781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234</v>
      </c>
      <c r="I6" s="33"/>
      <c r="J6" s="33"/>
    </row>
    <row r="8" spans="1:11" ht="12.95" customHeight="1" x14ac:dyDescent="0.25">
      <c r="B8" s="82" t="s">
        <v>133</v>
      </c>
      <c r="C8" s="83"/>
      <c r="D8" s="76" t="s">
        <v>218</v>
      </c>
      <c r="E8" s="76" t="s">
        <v>223</v>
      </c>
      <c r="F8" s="76" t="s">
        <v>209</v>
      </c>
      <c r="G8" s="76" t="s">
        <v>134</v>
      </c>
      <c r="H8" s="1"/>
      <c r="I8" s="1"/>
      <c r="J8" s="1"/>
      <c r="K8" s="1"/>
    </row>
    <row r="9" spans="1:11" ht="12.95" customHeight="1" x14ac:dyDescent="0.25">
      <c r="B9" s="84"/>
      <c r="C9" s="85"/>
      <c r="D9" s="77"/>
      <c r="E9" s="77"/>
      <c r="F9" s="77"/>
      <c r="G9" s="77"/>
      <c r="H9" s="1"/>
      <c r="I9" s="1"/>
      <c r="J9" s="1"/>
      <c r="K9" s="1"/>
    </row>
    <row r="10" spans="1:11" ht="12.95" customHeight="1" x14ac:dyDescent="0.25">
      <c r="B10" s="86"/>
      <c r="C10" s="87"/>
      <c r="D10" s="78"/>
      <c r="E10" s="78"/>
      <c r="F10" s="78"/>
      <c r="G10" s="78"/>
      <c r="H10" s="1"/>
      <c r="I10" s="1"/>
      <c r="J10" s="1"/>
      <c r="K10" s="1"/>
    </row>
    <row r="11" spans="1:11" ht="8.1" customHeight="1" x14ac:dyDescent="0.25">
      <c r="B11" s="88">
        <v>1</v>
      </c>
      <c r="C11" s="89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177</v>
      </c>
      <c r="C12" s="44" t="s">
        <v>178</v>
      </c>
      <c r="D12" s="9">
        <f>SUM(D13:D28)</f>
        <v>609300</v>
      </c>
      <c r="E12" s="9">
        <f>SUM(E13:E28)</f>
        <v>612600</v>
      </c>
      <c r="F12" s="9">
        <f>SUM(F13:F28)</f>
        <v>307580.14</v>
      </c>
      <c r="G12" s="17">
        <f>F12/E12*100</f>
        <v>50.208968331700952</v>
      </c>
      <c r="H12" s="1"/>
      <c r="I12" s="1"/>
      <c r="J12" s="1"/>
      <c r="K12" s="1"/>
    </row>
    <row r="13" spans="1:11" ht="12.95" customHeight="1" x14ac:dyDescent="0.25">
      <c r="B13" s="6">
        <v>3111</v>
      </c>
      <c r="C13" s="44" t="s">
        <v>179</v>
      </c>
      <c r="D13" s="9">
        <v>480500</v>
      </c>
      <c r="E13" s="9">
        <v>480500</v>
      </c>
      <c r="F13" s="9">
        <v>238097.52</v>
      </c>
      <c r="G13" s="17">
        <f t="shared" ref="G13:G19" si="0">SUM(F13/E13*100)</f>
        <v>49.552033298647238</v>
      </c>
      <c r="H13" s="1"/>
      <c r="I13" s="1"/>
      <c r="J13" s="1"/>
      <c r="K13" s="1"/>
    </row>
    <row r="14" spans="1:11" ht="12.95" customHeight="1" x14ac:dyDescent="0.25">
      <c r="B14" s="6">
        <v>3113</v>
      </c>
      <c r="C14" s="41" t="s">
        <v>180</v>
      </c>
      <c r="D14" s="9">
        <v>1600</v>
      </c>
      <c r="E14" s="9">
        <v>1600</v>
      </c>
      <c r="F14" s="9">
        <v>1935.95</v>
      </c>
      <c r="G14" s="17">
        <f t="shared" si="0"/>
        <v>120.996875</v>
      </c>
      <c r="H14" s="1"/>
      <c r="I14" s="1"/>
      <c r="J14" s="1"/>
      <c r="K14" s="1"/>
    </row>
    <row r="15" spans="1:11" ht="12.95" customHeight="1" x14ac:dyDescent="0.25">
      <c r="B15" s="27">
        <v>3121</v>
      </c>
      <c r="C15" s="3" t="s">
        <v>181</v>
      </c>
      <c r="D15" s="9">
        <v>22500</v>
      </c>
      <c r="E15" s="9">
        <v>25800</v>
      </c>
      <c r="F15" s="9">
        <v>12429.29</v>
      </c>
      <c r="G15" s="17">
        <f t="shared" si="0"/>
        <v>48.175542635658921</v>
      </c>
      <c r="H15" s="1"/>
      <c r="I15" s="1"/>
      <c r="J15" s="1"/>
      <c r="K15" s="1"/>
    </row>
    <row r="16" spans="1:11" ht="12.95" customHeight="1" x14ac:dyDescent="0.25">
      <c r="B16" s="6">
        <v>3132</v>
      </c>
      <c r="C16" s="3" t="s">
        <v>182</v>
      </c>
      <c r="D16" s="9">
        <v>79500</v>
      </c>
      <c r="E16" s="9">
        <v>79500</v>
      </c>
      <c r="F16" s="9">
        <v>39654.06</v>
      </c>
      <c r="G16" s="17">
        <f t="shared" si="0"/>
        <v>49.879320754716979</v>
      </c>
      <c r="H16" s="1"/>
      <c r="I16" s="1"/>
      <c r="J16" s="1"/>
      <c r="K16" s="1"/>
    </row>
    <row r="17" spans="2:11" ht="12.95" customHeight="1" x14ac:dyDescent="0.25">
      <c r="B17" s="12">
        <v>3221</v>
      </c>
      <c r="C17" s="3" t="s">
        <v>144</v>
      </c>
      <c r="D17" s="9">
        <v>1700</v>
      </c>
      <c r="E17" s="9">
        <v>1700</v>
      </c>
      <c r="F17" s="9">
        <v>1000</v>
      </c>
      <c r="G17" s="17">
        <f t="shared" si="0"/>
        <v>58.82352941176471</v>
      </c>
      <c r="H17" s="1"/>
      <c r="I17" s="1"/>
      <c r="J17" s="1"/>
      <c r="K17" s="1"/>
    </row>
    <row r="18" spans="2:11" ht="12.95" customHeight="1" x14ac:dyDescent="0.25">
      <c r="B18" s="6">
        <v>3223</v>
      </c>
      <c r="C18" s="3" t="s">
        <v>166</v>
      </c>
      <c r="D18" s="9">
        <v>3300</v>
      </c>
      <c r="E18" s="9">
        <v>3300</v>
      </c>
      <c r="F18" s="9">
        <v>2000</v>
      </c>
      <c r="G18" s="17">
        <f t="shared" si="0"/>
        <v>60.606060606060609</v>
      </c>
      <c r="H18" s="1"/>
      <c r="I18" s="1"/>
      <c r="J18" s="1"/>
      <c r="K18" s="1"/>
    </row>
    <row r="19" spans="2:11" ht="12.95" customHeight="1" x14ac:dyDescent="0.25">
      <c r="B19" s="6">
        <v>3224</v>
      </c>
      <c r="C19" s="3" t="s">
        <v>167</v>
      </c>
      <c r="D19" s="9">
        <v>2600</v>
      </c>
      <c r="E19" s="9">
        <v>2600</v>
      </c>
      <c r="F19" s="9">
        <v>1500</v>
      </c>
      <c r="G19" s="17">
        <f t="shared" si="0"/>
        <v>57.692307692307686</v>
      </c>
      <c r="H19" s="1"/>
      <c r="I19" s="1"/>
      <c r="J19" s="1"/>
      <c r="K19" s="1"/>
    </row>
    <row r="20" spans="2:11" ht="12.95" customHeight="1" x14ac:dyDescent="0.25">
      <c r="B20" s="6">
        <v>3231</v>
      </c>
      <c r="C20" s="3" t="s">
        <v>148</v>
      </c>
      <c r="D20" s="9">
        <v>0</v>
      </c>
      <c r="E20" s="9">
        <v>0</v>
      </c>
      <c r="F20" s="9">
        <v>0</v>
      </c>
      <c r="G20" s="17">
        <v>0</v>
      </c>
      <c r="H20" s="1"/>
      <c r="I20" s="1"/>
      <c r="J20" s="1"/>
      <c r="K20" s="1"/>
    </row>
    <row r="21" spans="2:11" ht="12.95" customHeight="1" x14ac:dyDescent="0.25">
      <c r="B21" s="6">
        <v>3232</v>
      </c>
      <c r="C21" s="3" t="s">
        <v>170</v>
      </c>
      <c r="D21" s="9">
        <v>2600</v>
      </c>
      <c r="E21" s="9">
        <v>2600</v>
      </c>
      <c r="F21" s="9">
        <v>1000</v>
      </c>
      <c r="G21" s="17">
        <f>SUM(F21/E21*100)</f>
        <v>38.461538461538467</v>
      </c>
      <c r="H21" s="1"/>
      <c r="I21" s="1"/>
      <c r="J21" s="1"/>
      <c r="K21" s="1"/>
    </row>
    <row r="22" spans="2:11" ht="12.95" customHeight="1" x14ac:dyDescent="0.25">
      <c r="B22" s="6">
        <v>3234</v>
      </c>
      <c r="C22" s="24" t="s">
        <v>152</v>
      </c>
      <c r="D22" s="9">
        <v>2700</v>
      </c>
      <c r="E22" s="9">
        <v>2700</v>
      </c>
      <c r="F22" s="9">
        <v>1800</v>
      </c>
      <c r="G22" s="17">
        <f>SUM(F22/E22*100)</f>
        <v>66.666666666666657</v>
      </c>
      <c r="H22" s="1"/>
      <c r="I22" s="1"/>
      <c r="J22" s="1"/>
      <c r="K22" s="1"/>
    </row>
    <row r="23" spans="2:11" ht="12.95" customHeight="1" x14ac:dyDescent="0.25">
      <c r="B23" s="6">
        <v>3237</v>
      </c>
      <c r="C23" s="3" t="s">
        <v>154</v>
      </c>
      <c r="D23" s="9">
        <v>4000</v>
      </c>
      <c r="E23" s="9">
        <v>0</v>
      </c>
      <c r="F23" s="9">
        <v>134.71</v>
      </c>
      <c r="G23" s="17">
        <v>0</v>
      </c>
      <c r="H23" s="1"/>
      <c r="I23" s="1"/>
      <c r="J23" s="1"/>
      <c r="K23" s="1"/>
    </row>
    <row r="24" spans="2:11" ht="12.95" customHeight="1" x14ac:dyDescent="0.25">
      <c r="B24" s="6">
        <v>3238</v>
      </c>
      <c r="C24" s="3" t="s">
        <v>155</v>
      </c>
      <c r="D24" s="42">
        <v>2700</v>
      </c>
      <c r="E24" s="42">
        <v>2700</v>
      </c>
      <c r="F24" s="42">
        <v>1700</v>
      </c>
      <c r="G24" s="45">
        <f>F24/E24*100</f>
        <v>62.962962962962962</v>
      </c>
      <c r="H24" s="1"/>
      <c r="I24" s="1"/>
      <c r="J24" s="1"/>
      <c r="K24" s="1"/>
    </row>
    <row r="25" spans="2:11" ht="12.95" customHeight="1" x14ac:dyDescent="0.25">
      <c r="B25" s="6">
        <v>3295</v>
      </c>
      <c r="C25" s="3" t="s">
        <v>173</v>
      </c>
      <c r="D25" s="9">
        <v>1600</v>
      </c>
      <c r="E25" s="9">
        <v>1600</v>
      </c>
      <c r="F25" s="9">
        <v>963.79</v>
      </c>
      <c r="G25" s="17">
        <f>SUM(F25/E25*100)</f>
        <v>60.236874999999998</v>
      </c>
      <c r="H25" s="1"/>
      <c r="I25" s="1"/>
      <c r="J25" s="1"/>
      <c r="K25" s="1"/>
    </row>
    <row r="26" spans="2:11" ht="12.95" customHeight="1" x14ac:dyDescent="0.25">
      <c r="B26" s="6">
        <v>3296</v>
      </c>
      <c r="C26" s="3" t="s">
        <v>174</v>
      </c>
      <c r="D26" s="9">
        <v>0</v>
      </c>
      <c r="E26" s="9">
        <v>4000</v>
      </c>
      <c r="F26" s="9">
        <v>2457.4499999999998</v>
      </c>
      <c r="G26" s="17">
        <f>F26/E26*100</f>
        <v>61.436249999999994</v>
      </c>
      <c r="H26" s="1"/>
      <c r="I26" s="1"/>
      <c r="J26" s="1"/>
      <c r="K26" s="1"/>
    </row>
    <row r="27" spans="2:11" ht="12.95" customHeight="1" x14ac:dyDescent="0.25">
      <c r="B27" s="6">
        <v>3433</v>
      </c>
      <c r="C27" s="3" t="s">
        <v>183</v>
      </c>
      <c r="D27" s="9">
        <v>4000</v>
      </c>
      <c r="E27" s="9">
        <v>4000</v>
      </c>
      <c r="F27" s="9">
        <v>2907.37</v>
      </c>
      <c r="G27" s="17">
        <f>SUM(F27/E27*100)</f>
        <v>72.684249999999992</v>
      </c>
      <c r="H27" s="1"/>
      <c r="I27" s="1"/>
      <c r="J27" s="1"/>
      <c r="K27" s="1"/>
    </row>
    <row r="28" spans="2:11" ht="12.95" customHeight="1" x14ac:dyDescent="0.25">
      <c r="B28" s="6">
        <v>3722</v>
      </c>
      <c r="C28" s="3" t="s">
        <v>184</v>
      </c>
      <c r="D28" s="9">
        <v>0</v>
      </c>
      <c r="E28" s="9">
        <v>0</v>
      </c>
      <c r="F28" s="9">
        <v>0</v>
      </c>
      <c r="G28" s="17">
        <v>0</v>
      </c>
      <c r="H28" s="1"/>
      <c r="I28" s="1"/>
      <c r="J28" s="1"/>
      <c r="K28" s="1"/>
    </row>
    <row r="29" spans="2:11" ht="12.95" customHeight="1" x14ac:dyDescent="0.25">
      <c r="B29" s="24" t="s">
        <v>185</v>
      </c>
      <c r="C29" s="3" t="s">
        <v>186</v>
      </c>
      <c r="D29" s="9">
        <v>200</v>
      </c>
      <c r="E29" s="9">
        <v>90</v>
      </c>
      <c r="F29" s="9">
        <v>63.71</v>
      </c>
      <c r="G29" s="17">
        <f>F29/E29*100</f>
        <v>70.788888888888891</v>
      </c>
      <c r="H29" s="1"/>
      <c r="I29" s="1"/>
      <c r="J29" s="1"/>
      <c r="K29" s="1"/>
    </row>
    <row r="30" spans="2:11" ht="12.95" customHeight="1" x14ac:dyDescent="0.25">
      <c r="B30" s="6">
        <v>3232</v>
      </c>
      <c r="C30" s="3" t="s">
        <v>170</v>
      </c>
      <c r="D30" s="9">
        <v>200</v>
      </c>
      <c r="E30" s="9">
        <v>90</v>
      </c>
      <c r="F30" s="9">
        <v>63.71</v>
      </c>
      <c r="G30" s="17">
        <f>F30/E30*100</f>
        <v>70.788888888888891</v>
      </c>
      <c r="H30" s="1"/>
      <c r="I30" s="1"/>
      <c r="J30" s="1"/>
      <c r="K30" s="1"/>
    </row>
    <row r="31" spans="2:11" ht="12.95" customHeight="1" x14ac:dyDescent="0.25">
      <c r="B31" s="79" t="s">
        <v>187</v>
      </c>
      <c r="C31" s="80"/>
      <c r="D31" s="9">
        <v>5110</v>
      </c>
      <c r="E31" s="9">
        <v>5110</v>
      </c>
      <c r="F31" s="9">
        <v>0</v>
      </c>
      <c r="G31" s="17">
        <v>0</v>
      </c>
      <c r="H31" s="1"/>
      <c r="I31" s="1"/>
      <c r="J31" s="1"/>
      <c r="K31" s="1"/>
    </row>
    <row r="32" spans="2:11" ht="12.95" customHeight="1" x14ac:dyDescent="0.25">
      <c r="B32" s="6" t="s">
        <v>138</v>
      </c>
      <c r="C32" s="3" t="s">
        <v>188</v>
      </c>
      <c r="D32" s="9">
        <v>5110</v>
      </c>
      <c r="E32" s="9">
        <v>5110</v>
      </c>
      <c r="F32" s="9">
        <v>0</v>
      </c>
      <c r="G32" s="17">
        <v>0</v>
      </c>
      <c r="H32" s="1"/>
      <c r="I32" s="1"/>
      <c r="J32" s="1"/>
      <c r="K32" s="1"/>
    </row>
    <row r="33" spans="2:11" ht="12.95" customHeight="1" x14ac:dyDescent="0.25">
      <c r="B33" s="6">
        <v>3299</v>
      </c>
      <c r="C33" s="3" t="s">
        <v>189</v>
      </c>
      <c r="D33" s="9">
        <v>5110</v>
      </c>
      <c r="E33" s="9">
        <v>5110</v>
      </c>
      <c r="F33" s="9">
        <v>0</v>
      </c>
      <c r="G33" s="17">
        <v>0</v>
      </c>
      <c r="H33" s="1"/>
      <c r="I33" s="1"/>
      <c r="J33" s="1"/>
      <c r="K33" s="1"/>
    </row>
    <row r="34" spans="2:11" ht="12.95" customHeight="1" x14ac:dyDescent="0.25">
      <c r="B34" s="79" t="s">
        <v>190</v>
      </c>
      <c r="C34" s="80"/>
      <c r="D34" s="9">
        <v>37030</v>
      </c>
      <c r="E34" s="9">
        <v>37030</v>
      </c>
      <c r="F34" s="9">
        <v>6932.2</v>
      </c>
      <c r="G34" s="17">
        <f>SUM(F34/E34*100)</f>
        <v>18.720496894409937</v>
      </c>
      <c r="H34" s="1"/>
      <c r="I34" s="1"/>
      <c r="J34" s="1"/>
      <c r="K34" s="1"/>
    </row>
    <row r="35" spans="2:11" ht="12.95" customHeight="1" x14ac:dyDescent="0.25">
      <c r="B35" s="6" t="s">
        <v>138</v>
      </c>
      <c r="C35" s="3" t="s">
        <v>188</v>
      </c>
      <c r="D35" s="9">
        <v>7400</v>
      </c>
      <c r="E35" s="9">
        <v>7400</v>
      </c>
      <c r="F35" s="9">
        <v>0</v>
      </c>
      <c r="G35" s="17"/>
      <c r="H35" s="1"/>
      <c r="I35" s="1"/>
      <c r="J35" s="1"/>
      <c r="K35" s="1"/>
    </row>
    <row r="36" spans="2:11" ht="12.95" customHeight="1" x14ac:dyDescent="0.25">
      <c r="B36" s="6">
        <v>3232</v>
      </c>
      <c r="C36" s="3" t="s">
        <v>170</v>
      </c>
      <c r="D36" s="9">
        <v>2390</v>
      </c>
      <c r="E36" s="9">
        <v>2390</v>
      </c>
      <c r="F36" s="9">
        <v>0</v>
      </c>
      <c r="G36" s="17"/>
    </row>
    <row r="37" spans="2:11" ht="12.95" customHeight="1" x14ac:dyDescent="0.25">
      <c r="B37" s="6">
        <v>4221</v>
      </c>
      <c r="C37" s="3" t="s">
        <v>193</v>
      </c>
      <c r="D37" s="9">
        <v>4470</v>
      </c>
      <c r="E37" s="9">
        <v>4470</v>
      </c>
      <c r="F37" s="9">
        <v>0</v>
      </c>
      <c r="G37" s="17"/>
    </row>
    <row r="38" spans="2:11" ht="12.95" customHeight="1" x14ac:dyDescent="0.25">
      <c r="B38" s="6">
        <v>4241</v>
      </c>
      <c r="C38" s="3" t="s">
        <v>191</v>
      </c>
      <c r="D38" s="9">
        <v>540</v>
      </c>
      <c r="E38" s="9">
        <v>540</v>
      </c>
      <c r="F38" s="9">
        <v>0</v>
      </c>
      <c r="G38" s="17"/>
    </row>
  </sheetData>
  <mergeCells count="8">
    <mergeCell ref="F8:F10"/>
    <mergeCell ref="G8:G10"/>
    <mergeCell ref="B11:C11"/>
    <mergeCell ref="B31:C31"/>
    <mergeCell ref="B34:C34"/>
    <mergeCell ref="B8:C10"/>
    <mergeCell ref="D8:D10"/>
    <mergeCell ref="E8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List1</vt:lpstr>
      <vt:lpstr>List2</vt:lpstr>
      <vt:lpstr>List3</vt:lpstr>
      <vt:lpstr>List3 (2)</vt:lpstr>
      <vt:lpstr>List4</vt:lpstr>
      <vt:lpstr>List4 (2)</vt:lpstr>
      <vt:lpstr>List5</vt:lpstr>
      <vt:lpstr>List5 (2)</vt:lpstr>
      <vt:lpstr>List5 (3)</vt:lpstr>
      <vt:lpstr>List5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template</cp:lastModifiedBy>
  <cp:lastPrinted>2023-07-12T07:11:06Z</cp:lastPrinted>
  <dcterms:created xsi:type="dcterms:W3CDTF">2022-07-18T10:23:50Z</dcterms:created>
  <dcterms:modified xsi:type="dcterms:W3CDTF">2023-07-12T07:35:18Z</dcterms:modified>
</cp:coreProperties>
</file>